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5" windowWidth="11340" windowHeight="8925" tabRatio="603" firstSheet="2" activeTab="12"/>
  </bookViews>
  <sheets>
    <sheet name="แก้ไขเพิ่มเติม" sheetId="4" r:id="rId1"/>
    <sheet name="ต.ค.53" sheetId="5" r:id="rId2"/>
    <sheet name="พ.ย.53" sheetId="6" r:id="rId3"/>
    <sheet name="ธ.ค.53" sheetId="7" r:id="rId4"/>
    <sheet name="ม.ค.54" sheetId="8" r:id="rId5"/>
    <sheet name="ก.พ.54" sheetId="9" r:id="rId6"/>
    <sheet name="มี.ค.54" sheetId="10" r:id="rId7"/>
    <sheet name="เม.ย.54" sheetId="11" r:id="rId8"/>
    <sheet name="พ.ค.54" sheetId="12" r:id="rId9"/>
    <sheet name="มิ.ย.54" sheetId="13" r:id="rId10"/>
    <sheet name="ก.ค.54" sheetId="14" r:id="rId11"/>
    <sheet name="ส.ค.54" sheetId="15" r:id="rId12"/>
    <sheet name="ก.ย.54" sheetId="16" r:id="rId13"/>
    <sheet name="Sheet2" sheetId="2" r:id="rId14"/>
    <sheet name="Sheet3" sheetId="3" r:id="rId15"/>
  </sheets>
  <definedNames>
    <definedName name="_xlnm.Print_Titles" localSheetId="10">ก.ค.54!$5:$8</definedName>
    <definedName name="_xlnm.Print_Titles" localSheetId="5">ก.พ.54!$5:$8</definedName>
    <definedName name="_xlnm.Print_Titles" localSheetId="12">ก.ย.54!$5:$8</definedName>
    <definedName name="_xlnm.Print_Titles" localSheetId="0">แก้ไขเพิ่มเติม!$3:$6</definedName>
    <definedName name="_xlnm.Print_Titles" localSheetId="1">ต.ค.53!$5:$8</definedName>
    <definedName name="_xlnm.Print_Titles" localSheetId="3">ธ.ค.53!$5:$8</definedName>
    <definedName name="_xlnm.Print_Titles" localSheetId="8">พ.ค.54!$5:$8</definedName>
    <definedName name="_xlnm.Print_Titles" localSheetId="2">พ.ย.53!$5:$8</definedName>
    <definedName name="_xlnm.Print_Titles" localSheetId="4">ม.ค.54!$5:$8</definedName>
    <definedName name="_xlnm.Print_Titles" localSheetId="9">มิ.ย.54!$5:$8</definedName>
    <definedName name="_xlnm.Print_Titles" localSheetId="6">มี.ค.54!$5:$8</definedName>
    <definedName name="_xlnm.Print_Titles" localSheetId="7">เม.ย.54!$5:$8</definedName>
    <definedName name="_xlnm.Print_Titles" localSheetId="11">ส.ค.54!$5:$8</definedName>
  </definedNames>
  <calcPr calcId="124519"/>
</workbook>
</file>

<file path=xl/calcChain.xml><?xml version="1.0" encoding="utf-8"?>
<calcChain xmlns="http://schemas.openxmlformats.org/spreadsheetml/2006/main">
  <c r="H30" i="16"/>
  <c r="G19"/>
  <c r="F19"/>
  <c r="F73"/>
  <c r="G73"/>
  <c r="F74"/>
  <c r="G74"/>
  <c r="G72"/>
  <c r="F72"/>
  <c r="G111"/>
  <c r="F111"/>
  <c r="G113"/>
  <c r="F113"/>
  <c r="F109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1"/>
  <c r="F32"/>
  <c r="F33"/>
  <c r="F34"/>
  <c r="F35"/>
  <c r="F36"/>
  <c r="F37"/>
  <c r="F29"/>
  <c r="F27"/>
  <c r="F26"/>
  <c r="F23"/>
  <c r="F24"/>
  <c r="F22"/>
  <c r="F20"/>
  <c r="F16"/>
  <c r="F17"/>
  <c r="F18"/>
  <c r="F15"/>
  <c r="F109" i="15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1"/>
  <c r="F32"/>
  <c r="F33"/>
  <c r="F34"/>
  <c r="F35"/>
  <c r="F36"/>
  <c r="F37"/>
  <c r="F29"/>
  <c r="F27"/>
  <c r="F26"/>
  <c r="F23"/>
  <c r="F24"/>
  <c r="F22"/>
  <c r="F20"/>
  <c r="G113"/>
  <c r="F113"/>
  <c r="G111"/>
  <c r="F111"/>
  <c r="F73"/>
  <c r="G73"/>
  <c r="F74"/>
  <c r="G74"/>
  <c r="G72"/>
  <c r="F72"/>
  <c r="G19"/>
  <c r="F19"/>
  <c r="F16"/>
  <c r="F17"/>
  <c r="F18"/>
  <c r="F15"/>
  <c r="H33"/>
  <c r="H30"/>
  <c r="F30" s="1"/>
  <c r="G113" i="14"/>
  <c r="F113"/>
  <c r="F109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7"/>
  <c r="F36"/>
  <c r="F35"/>
  <c r="F34"/>
  <c r="F32"/>
  <c r="F31"/>
  <c r="F29"/>
  <c r="F27"/>
  <c r="F26"/>
  <c r="F24"/>
  <c r="F23"/>
  <c r="F22"/>
  <c r="F20"/>
  <c r="G111"/>
  <c r="F111"/>
  <c r="G74"/>
  <c r="F74"/>
  <c r="G73"/>
  <c r="F73"/>
  <c r="G72"/>
  <c r="F72"/>
  <c r="G19"/>
  <c r="F19"/>
  <c r="F16"/>
  <c r="F17"/>
  <c r="F18"/>
  <c r="F15"/>
  <c r="H33"/>
  <c r="F33" s="1"/>
  <c r="H30"/>
  <c r="F30" s="1"/>
  <c r="F97" i="13"/>
  <c r="F98"/>
  <c r="F99"/>
  <c r="F100"/>
  <c r="F101"/>
  <c r="F102"/>
  <c r="F103"/>
  <c r="F104"/>
  <c r="F105"/>
  <c r="F96"/>
  <c r="F109"/>
  <c r="F108"/>
  <c r="F89"/>
  <c r="F85"/>
  <c r="F81"/>
  <c r="F78"/>
  <c r="F69"/>
  <c r="F68"/>
  <c r="F66"/>
  <c r="F65"/>
  <c r="F63"/>
  <c r="F51"/>
  <c r="F50"/>
  <c r="F44"/>
  <c r="F40"/>
  <c r="F39"/>
  <c r="F30"/>
  <c r="F31"/>
  <c r="F32"/>
  <c r="F33"/>
  <c r="F34"/>
  <c r="F35"/>
  <c r="F36"/>
  <c r="F37"/>
  <c r="F29"/>
  <c r="F27"/>
  <c r="F26"/>
  <c r="F24"/>
  <c r="F23"/>
  <c r="F22"/>
  <c r="F20"/>
  <c r="G111"/>
  <c r="F111"/>
  <c r="F73"/>
  <c r="G73"/>
  <c r="F74"/>
  <c r="G74"/>
  <c r="G72"/>
  <c r="F72"/>
  <c r="G19"/>
  <c r="F19"/>
  <c r="F16"/>
  <c r="F17"/>
  <c r="F18"/>
  <c r="F15"/>
  <c r="H33"/>
  <c r="H30"/>
  <c r="F16" i="12"/>
  <c r="F17"/>
  <c r="F18"/>
  <c r="F109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7"/>
  <c r="F31"/>
  <c r="F32"/>
  <c r="F33"/>
  <c r="F34"/>
  <c r="F35"/>
  <c r="F36"/>
  <c r="F29"/>
  <c r="F27"/>
  <c r="F26"/>
  <c r="F23"/>
  <c r="F24"/>
  <c r="F22"/>
  <c r="F20"/>
  <c r="G111"/>
  <c r="F111"/>
  <c r="F73"/>
  <c r="G73"/>
  <c r="F74"/>
  <c r="G74"/>
  <c r="G72"/>
  <c r="F72"/>
  <c r="G19"/>
  <c r="F19"/>
  <c r="F15"/>
  <c r="H33"/>
  <c r="H30"/>
  <c r="F30" s="1"/>
  <c r="G111" i="11"/>
  <c r="F111"/>
  <c r="F73"/>
  <c r="G73"/>
  <c r="F74"/>
  <c r="G74"/>
  <c r="G72"/>
  <c r="F72"/>
  <c r="G19"/>
  <c r="F19"/>
  <c r="F109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1"/>
  <c r="F32"/>
  <c r="F34"/>
  <c r="F35"/>
  <c r="F36"/>
  <c r="F37"/>
  <c r="F29"/>
  <c r="F27"/>
  <c r="F26"/>
  <c r="F23"/>
  <c r="F24"/>
  <c r="F22"/>
  <c r="F20"/>
  <c r="F16"/>
  <c r="F17"/>
  <c r="F18"/>
  <c r="F15"/>
  <c r="H33"/>
  <c r="F33" s="1"/>
  <c r="H30"/>
  <c r="F30" s="1"/>
  <c r="F109" i="10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1"/>
  <c r="F32"/>
  <c r="F34"/>
  <c r="F35"/>
  <c r="F36"/>
  <c r="F37"/>
  <c r="F29"/>
  <c r="F27"/>
  <c r="F26"/>
  <c r="F23"/>
  <c r="F24"/>
  <c r="F22"/>
  <c r="F20"/>
  <c r="G111"/>
  <c r="F111"/>
  <c r="F73"/>
  <c r="G73"/>
  <c r="F74"/>
  <c r="G74"/>
  <c r="G72"/>
  <c r="F72"/>
  <c r="G19"/>
  <c r="F19"/>
  <c r="F16"/>
  <c r="F17"/>
  <c r="F18"/>
  <c r="H30"/>
  <c r="F30" s="1"/>
  <c r="F15"/>
  <c r="H33"/>
  <c r="F33" s="1"/>
  <c r="F109" i="9"/>
  <c r="F108"/>
  <c r="F97"/>
  <c r="F98"/>
  <c r="F99"/>
  <c r="F100"/>
  <c r="F101"/>
  <c r="F102"/>
  <c r="F103"/>
  <c r="F104"/>
  <c r="F105"/>
  <c r="F96"/>
  <c r="F89"/>
  <c r="F85"/>
  <c r="F81"/>
  <c r="F78"/>
  <c r="F69"/>
  <c r="F68"/>
  <c r="F66"/>
  <c r="F65"/>
  <c r="F63"/>
  <c r="F51"/>
  <c r="F50"/>
  <c r="F44"/>
  <c r="F40"/>
  <c r="F39"/>
  <c r="F31"/>
  <c r="F32"/>
  <c r="F33"/>
  <c r="F34"/>
  <c r="F35"/>
  <c r="F36"/>
  <c r="F37"/>
  <c r="F29"/>
  <c r="F27"/>
  <c r="F26"/>
  <c r="F23"/>
  <c r="F24"/>
  <c r="F22"/>
  <c r="F20"/>
  <c r="G111"/>
  <c r="F111"/>
  <c r="F73"/>
  <c r="G73"/>
  <c r="F74"/>
  <c r="G74"/>
  <c r="G72"/>
  <c r="F72"/>
  <c r="G19"/>
  <c r="F19"/>
  <c r="F16"/>
  <c r="F17"/>
  <c r="F18"/>
  <c r="F15"/>
  <c r="H33"/>
  <c r="H30"/>
  <c r="F30" s="1"/>
  <c r="F44" i="8"/>
  <c r="F109"/>
  <c r="F108"/>
  <c r="F105"/>
  <c r="F104"/>
  <c r="F103"/>
  <c r="F102"/>
  <c r="F101"/>
  <c r="F100"/>
  <c r="F99"/>
  <c r="F98"/>
  <c r="F97"/>
  <c r="F96"/>
  <c r="F89"/>
  <c r="F85"/>
  <c r="F81"/>
  <c r="F78"/>
  <c r="F69"/>
  <c r="F68"/>
  <c r="F66"/>
  <c r="F65"/>
  <c r="F51"/>
  <c r="F50"/>
  <c r="F40"/>
  <c r="F39"/>
  <c r="F37"/>
  <c r="F31"/>
  <c r="F32"/>
  <c r="F33"/>
  <c r="F34"/>
  <c r="F35"/>
  <c r="F36"/>
  <c r="F29"/>
  <c r="F27"/>
  <c r="F26"/>
  <c r="F23"/>
  <c r="F24"/>
  <c r="F22"/>
  <c r="F20"/>
  <c r="G111"/>
  <c r="F111"/>
  <c r="F73"/>
  <c r="G73"/>
  <c r="F74"/>
  <c r="G74"/>
  <c r="G72"/>
  <c r="F72"/>
  <c r="G19"/>
  <c r="F19"/>
  <c r="F16"/>
  <c r="F17"/>
  <c r="F18"/>
  <c r="F15"/>
  <c r="H33"/>
  <c r="H30"/>
  <c r="F30" s="1"/>
  <c r="F85" i="7"/>
  <c r="F66"/>
  <c r="F65"/>
  <c r="G111"/>
  <c r="F111"/>
  <c r="F73"/>
  <c r="G73"/>
  <c r="F74"/>
  <c r="G74"/>
  <c r="G72"/>
  <c r="F72"/>
  <c r="G19"/>
  <c r="G111" i="6"/>
  <c r="F111"/>
  <c r="F73"/>
  <c r="G73"/>
  <c r="F74"/>
  <c r="G74"/>
  <c r="G72"/>
  <c r="F72"/>
  <c r="G19"/>
  <c r="F19" i="7"/>
  <c r="F51" i="6"/>
  <c r="F51" i="5"/>
  <c r="F51" i="7"/>
  <c r="F109"/>
  <c r="F108"/>
  <c r="F105"/>
  <c r="F97"/>
  <c r="F98"/>
  <c r="F99"/>
  <c r="F100"/>
  <c r="F101"/>
  <c r="F102"/>
  <c r="F103"/>
  <c r="F104"/>
  <c r="F96"/>
  <c r="F89"/>
  <c r="F81"/>
  <c r="F78"/>
  <c r="F69"/>
  <c r="F68"/>
  <c r="F50"/>
  <c r="F44"/>
  <c r="F40"/>
  <c r="F39"/>
  <c r="F37"/>
  <c r="F31"/>
  <c r="F32"/>
  <c r="F34"/>
  <c r="F35"/>
  <c r="F36"/>
  <c r="F29"/>
  <c r="F27"/>
  <c r="F26"/>
  <c r="F23"/>
  <c r="F24"/>
  <c r="F22"/>
  <c r="F20"/>
  <c r="F16"/>
  <c r="F17"/>
  <c r="F18"/>
  <c r="F15"/>
  <c r="H33"/>
  <c r="F33" s="1"/>
  <c r="H30"/>
  <c r="F30" s="1"/>
  <c r="H33" i="6"/>
  <c r="H30"/>
  <c r="F85" i="5"/>
  <c r="F85" i="6" s="1"/>
  <c r="G111" i="5"/>
  <c r="F111"/>
  <c r="G19"/>
  <c r="F19"/>
  <c r="F19" i="6" s="1"/>
  <c r="F109" i="5"/>
  <c r="F109" i="6" s="1"/>
  <c r="F108" i="5"/>
  <c r="F108" i="6" s="1"/>
  <c r="F97" i="5"/>
  <c r="F97" i="6" s="1"/>
  <c r="F98" i="5"/>
  <c r="F98" i="6" s="1"/>
  <c r="F99" i="5"/>
  <c r="F99" i="6" s="1"/>
  <c r="F100" i="5"/>
  <c r="F100" i="6" s="1"/>
  <c r="F101" i="5"/>
  <c r="F101" i="6" s="1"/>
  <c r="F102" i="5"/>
  <c r="F102" i="6" s="1"/>
  <c r="F103" i="5"/>
  <c r="F103" i="6" s="1"/>
  <c r="F104" i="5"/>
  <c r="F104" i="6" s="1"/>
  <c r="F105" i="5"/>
  <c r="F105" i="6" s="1"/>
  <c r="F96" i="5"/>
  <c r="F96" i="6" s="1"/>
  <c r="F89" i="5"/>
  <c r="F89" i="6" s="1"/>
  <c r="F81" i="5"/>
  <c r="F81" i="6" s="1"/>
  <c r="F78" i="5"/>
  <c r="F78" i="6" s="1"/>
  <c r="F73" i="5"/>
  <c r="G73"/>
  <c r="F74"/>
  <c r="G74"/>
  <c r="G72"/>
  <c r="F72"/>
  <c r="F69"/>
  <c r="F69" i="6" s="1"/>
  <c r="F68" i="5"/>
  <c r="F68" i="6" s="1"/>
  <c r="F66" i="5"/>
  <c r="F66" i="6" s="1"/>
  <c r="F65" i="5"/>
  <c r="F65" i="6" s="1"/>
  <c r="F63" i="5"/>
  <c r="F63" i="6" s="1"/>
  <c r="F50" i="5"/>
  <c r="F50" i="6" s="1"/>
  <c r="F44" i="5"/>
  <c r="F44" i="6" s="1"/>
  <c r="F40" i="5"/>
  <c r="F40" i="6" s="1"/>
  <c r="F39" i="5"/>
  <c r="F39" i="6" s="1"/>
  <c r="F37" i="5"/>
  <c r="F37" i="6" s="1"/>
  <c r="F30" i="5"/>
  <c r="F30" i="6" s="1"/>
  <c r="F31" i="5"/>
  <c r="F31" i="6" s="1"/>
  <c r="F32" i="5"/>
  <c r="F32" i="6" s="1"/>
  <c r="F33" i="5"/>
  <c r="F33" i="6" s="1"/>
  <c r="F34" i="5"/>
  <c r="F34" i="6" s="1"/>
  <c r="F35" i="5"/>
  <c r="F35" i="6" s="1"/>
  <c r="F36" i="5"/>
  <c r="F36" i="6" s="1"/>
  <c r="F29" i="5"/>
  <c r="F29" i="6" s="1"/>
  <c r="F27" i="5"/>
  <c r="F27" i="6" s="1"/>
  <c r="F26" i="5"/>
  <c r="F26" i="6" s="1"/>
  <c r="F23" i="5"/>
  <c r="F23" i="6" s="1"/>
  <c r="F24" i="5"/>
  <c r="F24" i="6" s="1"/>
  <c r="F22" i="5"/>
  <c r="F22" i="6" s="1"/>
  <c r="F16" i="5"/>
  <c r="F16" i="6" s="1"/>
  <c r="F17" i="5"/>
  <c r="F17" i="6" s="1"/>
  <c r="F18" i="5"/>
  <c r="F18" i="6" s="1"/>
  <c r="F20" i="5"/>
  <c r="F20" i="6" s="1"/>
  <c r="F15" i="5"/>
  <c r="F15" i="6" s="1"/>
  <c r="S114" i="4"/>
  <c r="E28"/>
  <c r="M21"/>
  <c r="Q21"/>
  <c r="I21"/>
  <c r="F21"/>
  <c r="K21"/>
  <c r="O21"/>
  <c r="S21"/>
  <c r="G21"/>
  <c r="C21"/>
  <c r="G28"/>
  <c r="K28"/>
  <c r="O28"/>
  <c r="K31"/>
  <c r="O31"/>
  <c r="G109"/>
  <c r="K109"/>
  <c r="O109"/>
  <c r="C109"/>
  <c r="C105"/>
  <c r="C104"/>
  <c r="C102"/>
  <c r="G88"/>
  <c r="G105"/>
  <c r="K82"/>
  <c r="K105"/>
  <c r="O82"/>
  <c r="O105"/>
  <c r="S105"/>
  <c r="D77"/>
  <c r="D105"/>
  <c r="F105"/>
  <c r="H77"/>
  <c r="H105"/>
  <c r="I77"/>
  <c r="J77"/>
  <c r="J105"/>
  <c r="L77"/>
  <c r="L105"/>
  <c r="M77"/>
  <c r="N17"/>
  <c r="N105"/>
  <c r="P105"/>
  <c r="Q17"/>
  <c r="Q105"/>
  <c r="R105"/>
  <c r="T105"/>
  <c r="D17"/>
  <c r="J17"/>
  <c r="R17"/>
  <c r="G18"/>
  <c r="K18"/>
  <c r="O18"/>
  <c r="S18"/>
  <c r="T18"/>
  <c r="D20"/>
  <c r="G20"/>
  <c r="K20"/>
  <c r="O20"/>
  <c r="S20"/>
  <c r="T20"/>
  <c r="T21"/>
  <c r="K23"/>
  <c r="O23"/>
  <c r="S23"/>
  <c r="T23"/>
  <c r="E24"/>
  <c r="E17"/>
  <c r="K24"/>
  <c r="M24"/>
  <c r="M17"/>
  <c r="O24"/>
  <c r="T24"/>
  <c r="G25"/>
  <c r="K25"/>
  <c r="O25"/>
  <c r="S25"/>
  <c r="T25"/>
  <c r="G26"/>
  <c r="K26"/>
  <c r="O26"/>
  <c r="S26"/>
  <c r="T26"/>
  <c r="G27"/>
  <c r="K27"/>
  <c r="O27"/>
  <c r="S27"/>
  <c r="T27"/>
  <c r="S28"/>
  <c r="C28"/>
  <c r="T28"/>
  <c r="G30"/>
  <c r="K30"/>
  <c r="O30"/>
  <c r="S30"/>
  <c r="T30"/>
  <c r="G31"/>
  <c r="S31"/>
  <c r="T31"/>
  <c r="G32"/>
  <c r="K32"/>
  <c r="O32"/>
  <c r="S32"/>
  <c r="T32"/>
  <c r="G33"/>
  <c r="K33"/>
  <c r="L33"/>
  <c r="O33"/>
  <c r="S33"/>
  <c r="T33"/>
  <c r="G34"/>
  <c r="K34"/>
  <c r="O34"/>
  <c r="S34"/>
  <c r="T34"/>
  <c r="U34"/>
  <c r="G35"/>
  <c r="K35"/>
  <c r="O35"/>
  <c r="S35"/>
  <c r="T35"/>
  <c r="F36"/>
  <c r="F17"/>
  <c r="G36"/>
  <c r="I36"/>
  <c r="I17"/>
  <c r="K36"/>
  <c r="L36"/>
  <c r="O36"/>
  <c r="P36"/>
  <c r="S36"/>
  <c r="T36"/>
  <c r="G38"/>
  <c r="K38"/>
  <c r="O38"/>
  <c r="S38"/>
  <c r="T38"/>
  <c r="G39"/>
  <c r="H39"/>
  <c r="H17"/>
  <c r="K39"/>
  <c r="O39"/>
  <c r="S39"/>
  <c r="T39"/>
  <c r="G40"/>
  <c r="K40"/>
  <c r="O40"/>
  <c r="S40"/>
  <c r="T40"/>
  <c r="G41"/>
  <c r="K41"/>
  <c r="O41"/>
  <c r="S41"/>
  <c r="T41"/>
  <c r="G45"/>
  <c r="K45"/>
  <c r="O45"/>
  <c r="S45"/>
  <c r="T45"/>
  <c r="G47"/>
  <c r="K47"/>
  <c r="O47"/>
  <c r="P47"/>
  <c r="S47"/>
  <c r="T47"/>
  <c r="D56"/>
  <c r="E56"/>
  <c r="N56"/>
  <c r="P56"/>
  <c r="Q56"/>
  <c r="R56"/>
  <c r="G57"/>
  <c r="K57"/>
  <c r="O57"/>
  <c r="S57"/>
  <c r="G58"/>
  <c r="K58"/>
  <c r="O58"/>
  <c r="S58"/>
  <c r="T58"/>
  <c r="G60"/>
  <c r="K60"/>
  <c r="O60"/>
  <c r="S60"/>
  <c r="T60"/>
  <c r="G61"/>
  <c r="K61"/>
  <c r="M61"/>
  <c r="O61"/>
  <c r="S61"/>
  <c r="T61"/>
  <c r="G62"/>
  <c r="K62"/>
  <c r="O62"/>
  <c r="S62"/>
  <c r="T62"/>
  <c r="F63"/>
  <c r="G63"/>
  <c r="H63"/>
  <c r="H56"/>
  <c r="K63"/>
  <c r="O63"/>
  <c r="S63"/>
  <c r="T63"/>
  <c r="T64"/>
  <c r="G65"/>
  <c r="K65"/>
  <c r="O65"/>
  <c r="S65"/>
  <c r="T65"/>
  <c r="G66"/>
  <c r="K66"/>
  <c r="M66"/>
  <c r="O66"/>
  <c r="S66"/>
  <c r="T66"/>
  <c r="G67"/>
  <c r="K67"/>
  <c r="O67"/>
  <c r="S67"/>
  <c r="T67"/>
  <c r="F68"/>
  <c r="G68"/>
  <c r="K68"/>
  <c r="O68"/>
  <c r="S68"/>
  <c r="T68"/>
  <c r="G71"/>
  <c r="O71"/>
  <c r="S71"/>
  <c r="T71"/>
  <c r="G72"/>
  <c r="J72"/>
  <c r="J56"/>
  <c r="K72"/>
  <c r="O72"/>
  <c r="S72"/>
  <c r="T72"/>
  <c r="G73"/>
  <c r="K73"/>
  <c r="O73"/>
  <c r="S73"/>
  <c r="T73"/>
  <c r="G74"/>
  <c r="I74"/>
  <c r="I56"/>
  <c r="K74"/>
  <c r="O74"/>
  <c r="S74"/>
  <c r="T74"/>
  <c r="K75"/>
  <c r="S75"/>
  <c r="T75"/>
  <c r="F76"/>
  <c r="G76"/>
  <c r="K76"/>
  <c r="L76"/>
  <c r="L56"/>
  <c r="O76"/>
  <c r="S76"/>
  <c r="T76"/>
  <c r="E77"/>
  <c r="N77"/>
  <c r="P77"/>
  <c r="Q77"/>
  <c r="R77"/>
  <c r="G80"/>
  <c r="K80"/>
  <c r="O80"/>
  <c r="S80"/>
  <c r="T80"/>
  <c r="G82"/>
  <c r="S82"/>
  <c r="T82"/>
  <c r="G86"/>
  <c r="K86"/>
  <c r="O86"/>
  <c r="S86"/>
  <c r="T86"/>
  <c r="O88"/>
  <c r="S88"/>
  <c r="T88"/>
  <c r="G90"/>
  <c r="K90"/>
  <c r="O90"/>
  <c r="S90"/>
  <c r="T90"/>
  <c r="F91"/>
  <c r="F77"/>
  <c r="G91"/>
  <c r="K91"/>
  <c r="K77"/>
  <c r="O91"/>
  <c r="S91"/>
  <c r="T91"/>
  <c r="E93"/>
  <c r="F93"/>
  <c r="H93"/>
  <c r="I93"/>
  <c r="J93"/>
  <c r="L93"/>
  <c r="M93"/>
  <c r="N93"/>
  <c r="P93"/>
  <c r="Q93"/>
  <c r="G95"/>
  <c r="G93"/>
  <c r="K95"/>
  <c r="K93"/>
  <c r="O95"/>
  <c r="O93"/>
  <c r="S95"/>
  <c r="S93"/>
  <c r="T95"/>
  <c r="G100"/>
  <c r="K100"/>
  <c r="O100"/>
  <c r="S100"/>
  <c r="T100"/>
  <c r="E105"/>
  <c r="I105"/>
  <c r="M105"/>
  <c r="T107"/>
  <c r="G108"/>
  <c r="K108"/>
  <c r="O108"/>
  <c r="S108"/>
  <c r="T108"/>
  <c r="T109"/>
  <c r="D110"/>
  <c r="D104"/>
  <c r="D102"/>
  <c r="E110"/>
  <c r="F110"/>
  <c r="F104"/>
  <c r="F102"/>
  <c r="H110"/>
  <c r="H104"/>
  <c r="H102"/>
  <c r="I110"/>
  <c r="J110"/>
  <c r="J104"/>
  <c r="J102"/>
  <c r="L110"/>
  <c r="L104"/>
  <c r="L102"/>
  <c r="M110"/>
  <c r="N110"/>
  <c r="N104"/>
  <c r="N102"/>
  <c r="P110"/>
  <c r="P104"/>
  <c r="P102"/>
  <c r="Q110"/>
  <c r="Q104"/>
  <c r="Q102"/>
  <c r="R110"/>
  <c r="R104"/>
  <c r="R102"/>
  <c r="G113"/>
  <c r="K113"/>
  <c r="O113"/>
  <c r="S113"/>
  <c r="T113"/>
  <c r="G114"/>
  <c r="K114"/>
  <c r="O114"/>
  <c r="T114"/>
  <c r="G115"/>
  <c r="G110"/>
  <c r="G104"/>
  <c r="G102"/>
  <c r="K115"/>
  <c r="K110"/>
  <c r="K104"/>
  <c r="K102"/>
  <c r="O115"/>
  <c r="O110"/>
  <c r="O104"/>
  <c r="O102"/>
  <c r="S115"/>
  <c r="S110"/>
  <c r="T115"/>
  <c r="M104"/>
  <c r="M102"/>
  <c r="I104"/>
  <c r="I102"/>
  <c r="E104"/>
  <c r="E102"/>
  <c r="C91"/>
  <c r="O77"/>
  <c r="S77"/>
  <c r="G77"/>
  <c r="C76"/>
  <c r="C74"/>
  <c r="C72"/>
  <c r="C68"/>
  <c r="C66"/>
  <c r="C63"/>
  <c r="F56"/>
  <c r="M56"/>
  <c r="C61"/>
  <c r="S56"/>
  <c r="O56"/>
  <c r="K56"/>
  <c r="G56"/>
  <c r="Q15"/>
  <c r="N15"/>
  <c r="C47"/>
  <c r="C41"/>
  <c r="C39"/>
  <c r="P17"/>
  <c r="P15"/>
  <c r="C36"/>
  <c r="L17"/>
  <c r="C33"/>
  <c r="C31"/>
  <c r="S17"/>
  <c r="G17"/>
  <c r="O17"/>
  <c r="K17"/>
  <c r="E15"/>
  <c r="R15"/>
  <c r="D15"/>
  <c r="S104"/>
  <c r="S102"/>
  <c r="T110"/>
  <c r="T104"/>
  <c r="T102"/>
  <c r="Q14"/>
  <c r="Q10"/>
  <c r="Q13"/>
  <c r="N14"/>
  <c r="N10"/>
  <c r="N13"/>
  <c r="P13"/>
  <c r="P14"/>
  <c r="P10"/>
  <c r="G15"/>
  <c r="T17"/>
  <c r="E14"/>
  <c r="E10"/>
  <c r="E13"/>
  <c r="R13"/>
  <c r="R14"/>
  <c r="R10"/>
  <c r="D14"/>
  <c r="D10"/>
  <c r="D13"/>
  <c r="T93"/>
  <c r="T77"/>
  <c r="C56"/>
  <c r="T56"/>
  <c r="H15"/>
  <c r="I15"/>
  <c r="F15"/>
  <c r="L15"/>
  <c r="S15"/>
  <c r="O15"/>
  <c r="M15"/>
  <c r="K15"/>
  <c r="J15"/>
  <c r="C115"/>
  <c r="C88"/>
  <c r="C82"/>
  <c r="C26"/>
  <c r="C24"/>
  <c r="C17"/>
  <c r="C15"/>
  <c r="C14"/>
  <c r="C10"/>
  <c r="C13"/>
  <c r="J14"/>
  <c r="J10"/>
  <c r="J13"/>
  <c r="K14"/>
  <c r="K10"/>
  <c r="K13"/>
  <c r="M14"/>
  <c r="M10"/>
  <c r="M13"/>
  <c r="O14"/>
  <c r="O10"/>
  <c r="O13"/>
  <c r="S14"/>
  <c r="S10"/>
  <c r="S13"/>
  <c r="L14"/>
  <c r="L10"/>
  <c r="L13"/>
  <c r="F14"/>
  <c r="F10"/>
  <c r="F13"/>
  <c r="I14"/>
  <c r="I10"/>
  <c r="I13"/>
  <c r="H14"/>
  <c r="H10"/>
  <c r="H13"/>
  <c r="G14"/>
  <c r="G10"/>
  <c r="G13"/>
  <c r="T15"/>
  <c r="T13"/>
  <c r="T14"/>
  <c r="G8"/>
  <c r="K8"/>
  <c r="O8"/>
  <c r="S8"/>
  <c r="T10"/>
  <c r="F63" i="7" l="1"/>
  <c r="F63" i="8"/>
  <c r="F30" i="16"/>
</calcChain>
</file>

<file path=xl/sharedStrings.xml><?xml version="1.0" encoding="utf-8"?>
<sst xmlns="http://schemas.openxmlformats.org/spreadsheetml/2006/main" count="1918" uniqueCount="272">
  <si>
    <t>งบประมาณ</t>
  </si>
  <si>
    <t>งบประมาณรายจ่ายจำแนกเป็นรายเดือน</t>
  </si>
  <si>
    <t>ไตรมาสที่  1</t>
  </si>
  <si>
    <t>ไตรมาสที่  2</t>
  </si>
  <si>
    <t>ไตรมาสที่  3</t>
  </si>
  <si>
    <t>ไตรมาสที่  4</t>
  </si>
  <si>
    <t>รวมทั้งสิ้น</t>
  </si>
  <si>
    <t>ตุลาคม</t>
  </si>
  <si>
    <t>พฤศจิกายน</t>
  </si>
  <si>
    <t>ธันวาคม</t>
  </si>
  <si>
    <t>รวมไตรมาสที่ 1</t>
  </si>
  <si>
    <t>มกราคม</t>
  </si>
  <si>
    <t>กุมภาพันธ์</t>
  </si>
  <si>
    <t>มีนาคม</t>
  </si>
  <si>
    <t>รวมไตรมาสที่ 2</t>
  </si>
  <si>
    <t>เมษายน</t>
  </si>
  <si>
    <t>พฤษภาคม</t>
  </si>
  <si>
    <t>มิถุนายน</t>
  </si>
  <si>
    <t>รวมไตรมาสที่ 3</t>
  </si>
  <si>
    <t>กรกฎาคม</t>
  </si>
  <si>
    <t>สิงหาคม</t>
  </si>
  <si>
    <t>กันยายน</t>
  </si>
  <si>
    <t>รวมไตรมาสที่ 4</t>
  </si>
  <si>
    <t>กิจกรรมที่ 1 : การให้บริการจัดหางานในประเทศ</t>
  </si>
  <si>
    <t xml:space="preserve"> - งบบุคลากร</t>
  </si>
  <si>
    <t xml:space="preserve"> - งบดำเนินงาน</t>
  </si>
  <si>
    <t xml:space="preserve"> - งบรายจ่ายอื่น</t>
  </si>
  <si>
    <t xml:space="preserve"> - งบลงทุน (ครุภัณฑ์)</t>
  </si>
  <si>
    <t>แผนงานพัฒนาและยกระดับมาตรฐานแรงงาน</t>
  </si>
  <si>
    <t xml:space="preserve">   -  กิจกรรมให้บริการจัดหางาน  ณ  สำนักงาน </t>
  </si>
  <si>
    <t xml:space="preserve">    1. งบเพื่อการบริหาร  </t>
  </si>
  <si>
    <t xml:space="preserve">    2. โครงการมีงานทำนำชุมชนเข้มแข็ง  </t>
  </si>
  <si>
    <t xml:space="preserve">    3. ให้บริการจัดหางานฯ 24 ชม.  </t>
  </si>
  <si>
    <t xml:space="preserve">    4. ส่งเสริมให้คนพิการมีงานทำ  </t>
  </si>
  <si>
    <t xml:space="preserve">    5. ส่งเสริมคนพิการทำงานภาครัฐ </t>
  </si>
  <si>
    <t xml:space="preserve">    6. เคลื่อนย้ายแรงงานอย่างเป็นระบบ  </t>
  </si>
  <si>
    <t xml:space="preserve">    7. จัดหางแรงงานไทยทดแทนต่างด้าว </t>
  </si>
  <si>
    <t xml:space="preserve">    8. จัดหางานให้ผู้พ้นโทษ  </t>
  </si>
  <si>
    <t xml:space="preserve">    9. หางานพิเศษให้นักเรียน  นักศึกษา  </t>
  </si>
  <si>
    <t xml:space="preserve">    10. จัดหางานให้ผู้ประกันตนกรณีว่างงาน </t>
  </si>
  <si>
    <t xml:space="preserve">    11.  นัดพบแรงงานย่อย  </t>
  </si>
  <si>
    <t xml:space="preserve">    12.  นัดพบแรงงานใหญ่  </t>
  </si>
  <si>
    <t xml:space="preserve">    13. อบรมแรงงานไทยเพื่อความมั่นคงในอาชีพ  </t>
  </si>
  <si>
    <t xml:space="preserve">    14. ยกระดับคุณภาพการจัดหางานสู่ความเป็นเลิศ  </t>
  </si>
  <si>
    <t xml:space="preserve">    15. พัฒนาระบบบริการจัดหางานในประเทศ  </t>
  </si>
  <si>
    <t xml:space="preserve">    18.  งบบริหารงาน  </t>
  </si>
  <si>
    <t xml:space="preserve">  กิจกรรมที่   3  การให้บริการแนะแนวอาชีพ  </t>
  </si>
  <si>
    <t xml:space="preserve">    22.  งบเพื่อการบริหาร  </t>
  </si>
  <si>
    <t xml:space="preserve">    36. ป้องกันและปราบปรามหลอกลวงคนหางานฯ  </t>
  </si>
  <si>
    <t xml:space="preserve">    38. อบรมความรู้ทางกฎหมายแก่ผู้นำท้องถิ่น  </t>
  </si>
  <si>
    <t xml:space="preserve">    39. อบรมความรู้ทางกฎหมายแก่นายจ้าง  </t>
  </si>
  <si>
    <t xml:space="preserve">    40.  งบเพื่อการบริหารงานด่าน  </t>
  </si>
  <si>
    <t xml:space="preserve">    41. งบเพื่อการบริหาร  </t>
  </si>
  <si>
    <t xml:space="preserve">    42.  งบเพื่อการบริหารศูนย์ตลาดแรงงาน  </t>
  </si>
  <si>
    <t xml:space="preserve">    43. จัดทำทะเบียนกำลังแรงงาน (ศูนย์ตลาด)  </t>
  </si>
  <si>
    <t xml:space="preserve">  ผลผลิตที่   1  คนต่างด้าวได้รับอนุญาตทำงาน  </t>
  </si>
  <si>
    <t>รวม  2   แผนงาน</t>
  </si>
  <si>
    <t>เป้าหมาย</t>
  </si>
  <si>
    <t>เป้าหมาย / เงิน</t>
  </si>
  <si>
    <t>ที่ได้รับทั้งปี</t>
  </si>
  <si>
    <t>รายละเอียดโครงการ / กิจกรรม  และการจัดสรรงบประมาณปี  2554  ทั้งปี</t>
  </si>
  <si>
    <t xml:space="preserve">    16. สร้างโอกาสการมีงานทำให้ผู้สูงอายุเพื่อเพิ่ม  </t>
  </si>
  <si>
    <t>ศักยภาพการบรรจุงาน</t>
  </si>
  <si>
    <t>ผลผลิตที่ 1  ประชาชนทุกกลุ่มได้รับบริการ</t>
  </si>
  <si>
    <t>ส่งเสริมการมีงานทำ</t>
  </si>
  <si>
    <t xml:space="preserve">    17. ส่งเสริมการมีงานทำแก่ประชากร</t>
  </si>
  <si>
    <t xml:space="preserve">กลุ่มพิเศษ (ใหม่) </t>
  </si>
  <si>
    <t xml:space="preserve">    19.เพิ่มขีดความสามารถแรงงานไทยเพื่อการ</t>
  </si>
  <si>
    <t xml:space="preserve"> แข่งขันไปทำงาน สาธารณรัฐเกาหลีAsian + 3 </t>
  </si>
  <si>
    <t xml:space="preserve">     20. เตรียมความพร้อมให้กับแรงงานไทยเพื่อ</t>
  </si>
  <si>
    <t xml:space="preserve">ไปทำงานต่างประเทศ </t>
  </si>
  <si>
    <t xml:space="preserve">     21. เพิ่มขีดความสามารถแรงงานไทยเพื่อการ</t>
  </si>
  <si>
    <t xml:space="preserve">แข่งขัน ไปทำงาน ตะวันออกกลางแอฟริกา  และอื่นๆ </t>
  </si>
  <si>
    <t xml:space="preserve">  กิจกรรมที่  4  การให้ความคุ้มครองคนหางาน</t>
  </si>
  <si>
    <t xml:space="preserve">ตามกฎหมายจัดหางาน และคุ้มครองคนหางาน </t>
  </si>
  <si>
    <t xml:space="preserve">    34. เผยแพร่ความรู้ความเข้าใจในการเดินทาง</t>
  </si>
  <si>
    <t xml:space="preserve">ไปทำงานต่างประเทศ  </t>
  </si>
  <si>
    <t xml:space="preserve">    35. เคาะประตูบ้านเพื่อป้องกันปัญหาการ</t>
  </si>
  <si>
    <t xml:space="preserve">หลอกลวงคนหางาน  </t>
  </si>
  <si>
    <t xml:space="preserve">    37. เครือข่ายชุมชนร่วมรณรงค์ป้องกันการ</t>
  </si>
  <si>
    <t xml:space="preserve">ลักลอบไปทำงานต่างประเทศ  </t>
  </si>
  <si>
    <t xml:space="preserve">    44. ขยายเครือข่ายข้อมูลข่าวสารตลาดแรงงาน</t>
  </si>
  <si>
    <t xml:space="preserve">สู่ตำบลหมู่บ้าน (ศูนย์ตลาดฯ)  </t>
  </si>
  <si>
    <t xml:space="preserve">เข้าเมืองและแรงงานต่างด้าว </t>
  </si>
  <si>
    <t xml:space="preserve">  กิจกรรมที่  1  พิจารณาการทำงานและจัดทำ</t>
  </si>
  <si>
    <t xml:space="preserve">ทะเบียนคนต่างด้าว   ที่ยื่นขอใบอนุญาต </t>
  </si>
  <si>
    <t xml:space="preserve">  กิจกรรมที่  2  ตรวจสอบการทำงานของคน</t>
  </si>
  <si>
    <t xml:space="preserve">ต่างด้าวและสถานประกอบการ  </t>
  </si>
  <si>
    <t xml:space="preserve">และสถานประกอบการ  </t>
  </si>
  <si>
    <t xml:space="preserve">  กิจกรรมที่   5  การให้บริการข้อมูลข่าวสาร</t>
  </si>
  <si>
    <t xml:space="preserve">ตลาดแรงงาน  </t>
  </si>
  <si>
    <t>1/12</t>
  </si>
  <si>
    <t>80  คน</t>
  </si>
  <si>
    <t>สำนักงานจัดหางานจังหวัดชุมพร</t>
  </si>
  <si>
    <t>แผนงานพัฒนาระบบการแก้ไขปัญหาผู้หลบหนี</t>
  </si>
  <si>
    <t xml:space="preserve">กิจกรรมที่ 2การให้บริการจัดหางานต่างประเทศ  </t>
  </si>
  <si>
    <t>แผนงาน / ผลผลิต/ กิจกรรม/ โครงการ</t>
  </si>
  <si>
    <t>คิดเป็นร้อยละ</t>
  </si>
  <si>
    <t>800</t>
  </si>
  <si>
    <t>2/20</t>
  </si>
  <si>
    <t>1/10</t>
  </si>
  <si>
    <t xml:space="preserve">    23.  แนะแนวอาชีพให้กับนักเรียน นักศึกษา</t>
  </si>
  <si>
    <t>ผู้ประกันตนกรณีว่างงานและประชาชนทั่วไป</t>
  </si>
  <si>
    <t xml:space="preserve">    24.  การแนะแนวอาชีพระดับหมู่บ้าน  </t>
  </si>
  <si>
    <t xml:space="preserve">    25. วันแนะแนวอาชีพในสถานศึกษา </t>
  </si>
  <si>
    <t xml:space="preserve">    26. วันมหกรรมอาชีพ  </t>
  </si>
  <si>
    <t xml:space="preserve">    27. สร้างเครือข่ายการแนะแนวอาชีพ  </t>
  </si>
  <si>
    <t xml:space="preserve">    28. ศูนย์ข้อมูลอาชีพ  </t>
  </si>
  <si>
    <t xml:space="preserve">    29. แนะแนวอาชีพให้เยาวชนในสถานพินิจ ฯ  </t>
  </si>
  <si>
    <t xml:space="preserve">    31. ส่งเสริมการรับงานไปทำที่บ้าน  </t>
  </si>
  <si>
    <t xml:space="preserve">    30. ส่งเสริมการมีงานทำให้ทหารกองประจำการ  </t>
  </si>
  <si>
    <t xml:space="preserve">    32. สร้างอาชีพใหม่ให้คนว่างงาน  </t>
  </si>
  <si>
    <t xml:space="preserve">    33. สร้างคุณค่าภูมิปัญญาผู้สูงอายุ </t>
  </si>
  <si>
    <t xml:space="preserve">    34 งบเพื่อการบริหาร  </t>
  </si>
  <si>
    <t xml:space="preserve">    45. จัดทำทะเบียนกำลังแรงงาน </t>
  </si>
  <si>
    <t>(ทหารกองประจำการ)</t>
  </si>
  <si>
    <t xml:space="preserve">ทำงาน  </t>
  </si>
  <si>
    <t xml:space="preserve">     46.  งบเพื่อการบริหาร  </t>
  </si>
  <si>
    <t xml:space="preserve">     47.  จัดทำทะเบียนคนต่างด้าวที่ขออนุญาต</t>
  </si>
  <si>
    <t xml:space="preserve">     48.  งบเพื่อการบริหาร  </t>
  </si>
  <si>
    <t xml:space="preserve">     49.  ตรวจสอบการทำงานของคนต่างด้าว</t>
  </si>
  <si>
    <t xml:space="preserve">5,000 คน </t>
  </si>
  <si>
    <t>800  แห่ง</t>
  </si>
  <si>
    <t>หมายเหตุ</t>
  </si>
  <si>
    <t>ผลผลิตที่ 1  ประชาชนทุกกลุ่มได้รับบริการส่งเสริมการมีงานทำ</t>
  </si>
  <si>
    <t xml:space="preserve"> รวม  2   แผนงาน</t>
  </si>
  <si>
    <t xml:space="preserve"> กิจกรรมที่ 1 : การให้บริการจัดหางานในประเทศ</t>
  </si>
  <si>
    <t xml:space="preserve">    งบเพื่อการบริหาร  </t>
  </si>
  <si>
    <t xml:space="preserve"> - กิจกรรมให้บริการจัดหางาน  ณ สำนักงาน</t>
  </si>
  <si>
    <t>1.  บริการจัดหางาน  ณ สำนักงาน</t>
  </si>
  <si>
    <t>1.1  ผู้ลงทะเบียนสมัครใหม่  (รวมทุกกิจกรรม)</t>
  </si>
  <si>
    <t>1.2  ตำแหน่งงานว่าง</t>
  </si>
  <si>
    <t>1.3  การบรรจุงาน</t>
  </si>
  <si>
    <t>1.4  ผู้สมัครงานมาใช้บริการจัดหางาน  (รวมทุกกิจกรรม)</t>
  </si>
  <si>
    <t>400 คน</t>
  </si>
  <si>
    <t>1,000 คน</t>
  </si>
  <si>
    <t>2. มีงานทำนำชุมชนเข้มแข็ง</t>
  </si>
  <si>
    <t>3.  ให้บริการจัดหางานฯ  24 ชม.</t>
  </si>
  <si>
    <t>15 คน</t>
  </si>
  <si>
    <t>5.  ส่งเสริมคนพิการทำงานภาครัฐ</t>
  </si>
  <si>
    <t>4.  ส่งเสริมให้คนพิการมีงานทำ</t>
  </si>
  <si>
    <t>1  คน</t>
  </si>
  <si>
    <t>6.  เคลื่อนย้ายแรงงานอย่างเป็นระบบ</t>
  </si>
  <si>
    <t>90  คน</t>
  </si>
  <si>
    <t>7.  จัดหาแรงงานไทยทดแทนแรงงานต่างด้าว</t>
  </si>
  <si>
    <t>8.  จัดหางานให้ผู้พ้นโทษ</t>
  </si>
  <si>
    <t>30  คน</t>
  </si>
  <si>
    <t>9.  หางานพิเศษให้นักเรียน นักศึกษา</t>
  </si>
  <si>
    <t>150  คน</t>
  </si>
  <si>
    <t>10.  จัดหางานให้ผู้ประกันตนกรณีว่างงาน</t>
  </si>
  <si>
    <t>800  คน</t>
  </si>
  <si>
    <t>10.1  ขึ้นทะเบียนหางาน</t>
  </si>
  <si>
    <t>10.2  การบรรจุงาน</t>
  </si>
  <si>
    <t xml:space="preserve">        -  สจจ.จัดหาให้</t>
  </si>
  <si>
    <t xml:space="preserve">        -  ผู้ประกันตนหางานได้เอง</t>
  </si>
  <si>
    <t>10.3  ส่งฝึกอบรมฝึมือแรงงาน</t>
  </si>
  <si>
    <t xml:space="preserve">        -  เปลี่ยนอาชีพ</t>
  </si>
  <si>
    <t xml:space="preserve">        -  เพิ่มทักษะ</t>
  </si>
  <si>
    <t>10.4  ประกอบอาชีพอิสระ</t>
  </si>
  <si>
    <t>11.  นัดพบแรงงานย่อย</t>
  </si>
  <si>
    <t>1,100  คน</t>
  </si>
  <si>
    <t>12.  นัดพบแรงงานใหญ่</t>
  </si>
  <si>
    <t>13.  อบรมแรงงานไทยเพื่อความมั่นคงในอาชีพ</t>
  </si>
  <si>
    <t>100  คน</t>
  </si>
  <si>
    <t>14.  ยกระดับคุณภาพการจัดหางานสู่ความเป็นเลิศ</t>
  </si>
  <si>
    <t>15.  พัฒนาระบบบริการจัดหางานในประเทศ</t>
  </si>
  <si>
    <t>16.  สร้างโอกาสการมีงานทำให้ผู้สูงอายุเพื่อเพิ่มประสิทธิภาพ</t>
  </si>
  <si>
    <t xml:space="preserve">  การบรรจุงาน</t>
  </si>
  <si>
    <t>17.  ส่งเสริมการมีงานทำแก่ประชากรกลุ่มพิเศษ (ใหม่)</t>
  </si>
  <si>
    <t>25  คน</t>
  </si>
  <si>
    <t xml:space="preserve"> กิจกรรมที่ 2 : การให้บริการจัดหางานต่างประเทศ</t>
  </si>
  <si>
    <t>18.  พิจารณาคำขอการจัดส่งคนหางานและพาลูกจ้างไปทำงาน/</t>
  </si>
  <si>
    <t xml:space="preserve">  ฝึกงานต่างประเทศ</t>
  </si>
  <si>
    <t>19.  จัดส่งคนหางานไปทำงานต่างประเทศโดยรัฐ</t>
  </si>
  <si>
    <t>20.  รับแจ้งการเดินทางด้วยตนเองและเดินทางกลับไปทำงานต่างประเทศ</t>
  </si>
  <si>
    <t xml:space="preserve">      สาธารณรัฐเกาหลีและอาเซียน+3  ภายใต้ MOU</t>
  </si>
  <si>
    <t xml:space="preserve">      ตลาดแรงงานไทยในต่างประเทศ</t>
  </si>
  <si>
    <t xml:space="preserve">      ตะวันออกกลาง  แอฟริกา  และประเทศอื่น ๆ</t>
  </si>
  <si>
    <t xml:space="preserve"> กิจกรรมที่ 3 : การให้บริการแนะแนวอาชีพ</t>
  </si>
  <si>
    <t xml:space="preserve">  </t>
  </si>
  <si>
    <t xml:space="preserve">      และประชาชนทั่วไป</t>
  </si>
  <si>
    <t>5,000  คน</t>
  </si>
  <si>
    <t>4,000  คน</t>
  </si>
  <si>
    <t>60  คน</t>
  </si>
  <si>
    <t>1  ศูนย์</t>
  </si>
  <si>
    <t>1/12  รุ่น/คน</t>
  </si>
  <si>
    <t>1/20  รุ่น/คน</t>
  </si>
  <si>
    <t>2/20  รุ่น/คน</t>
  </si>
  <si>
    <t xml:space="preserve">                   คุ้มครองคนหางาน</t>
  </si>
  <si>
    <t>4,050  คน</t>
  </si>
  <si>
    <t xml:space="preserve">      ต่างประเทศ</t>
  </si>
  <si>
    <t>300  คน</t>
  </si>
  <si>
    <t xml:space="preserve"> กิจกรรมที่ 5 : การให้บริการข้อมูลข่าวสารตลาดแรงงาน</t>
  </si>
  <si>
    <t>แผนงานพัฒนาระบบการแก้ไขปัญหาผู้หลบหนีเข้าเมืองและแรงงานต่างด้าว</t>
  </si>
  <si>
    <t>ผลผลิตที่ 1 คนต่างด้าวได้รับอนุญาตทำงาน</t>
  </si>
  <si>
    <t>11,240  คน</t>
  </si>
  <si>
    <t>11,240  ครั้ง</t>
  </si>
  <si>
    <t xml:space="preserve"> -  นายจ้าง/สถานประกอบการ</t>
  </si>
  <si>
    <t xml:space="preserve"> -  ออกใบอนุญาต</t>
  </si>
  <si>
    <t xml:space="preserve"> -  ต่อใบอนุญาต</t>
  </si>
  <si>
    <t xml:space="preserve"> -  เปลี่ยนแปลงสถานที่/ท้องที่การทำงาน/เปลี่ยนนายจ้าง/เพิ่มท้องที่</t>
  </si>
  <si>
    <t xml:space="preserve"> -  ออกใบแทนอนุญาตทำงาน</t>
  </si>
  <si>
    <t xml:space="preserve"> -  เก็บค่าธรรมเนียมใบอนุญาตทำงาน  และค่าคำขอ</t>
  </si>
  <si>
    <t xml:space="preserve"> กิจกรรมที่ 2 : ตรวจสอบการทำงานของคนต่างด้าวและสถานประกอบการ</t>
  </si>
  <si>
    <t>*ตรวจสอบปราบปรามจับกุมและดำเนินคดีคนต่างด้าวลักลอบทำงาน</t>
  </si>
  <si>
    <t xml:space="preserve">      โดยไม่ขออนุญาต*</t>
  </si>
  <si>
    <t>ประจำเดือนตุลาคม  2553</t>
  </si>
  <si>
    <t xml:space="preserve">   ผลสะสม    ต.ค. 53 - ก.ย. 54</t>
  </si>
  <si>
    <t xml:space="preserve"> -  แจ้งออก/ยกเลิกคำขอใบอนุญาตทำงาน</t>
  </si>
  <si>
    <t>รายงานผลการปฏิบัติงานตามแผนงาน/ผลผลิต/กิจกรรม/โครงการ  ประจำปีงบประมาณ 2554</t>
  </si>
  <si>
    <t xml:space="preserve">              ที่ขออนุญาตทำงาน</t>
  </si>
  <si>
    <t xml:space="preserve"> กิจกรรมที่ 1 : พิจารณาการทำงานและจัดทำทะเบียนคนต่างด้าว</t>
  </si>
  <si>
    <t>ผลสะสม</t>
  </si>
  <si>
    <t>ต.ค.53 - ต.ค.53</t>
  </si>
  <si>
    <t xml:space="preserve"> กิจกรรมที่ 4 : การให้ความคุ้มครองคนหางานตามกฎหมายจัดหางานและ</t>
  </si>
  <si>
    <t xml:space="preserve"> -  พิจารณาการทำงานของคนต่างด้าว</t>
  </si>
  <si>
    <t>22.  โครงการเตรียมความพร้อมให้กับแรงงานไทยเพื่อไปทำงานต่างประเทศ</t>
  </si>
  <si>
    <t>23.  โครงการเพิ่มขีดความสามารถแรงงานไทยเพื่อการแข่งขันไปทำงาน</t>
  </si>
  <si>
    <t>24.  โครงการพัฒนาศักยภาพคนหางานก่อนเดินทางตามความต้องการของ</t>
  </si>
  <si>
    <t>25.  โครงการส่งเสริมการรักษาและขยายตลาดแรงงานไทยไปต่างประเทศ</t>
  </si>
  <si>
    <t>26.  โครงการเพิ่มขีดความสามารถแรงงานไทยเพื่อการแข่งขันไปทำงาน</t>
  </si>
  <si>
    <t>27.  โครงการส่งเสริมการเรียนรู้เพื่อป้องกันและแก้ไขปัญหาเอดส์</t>
  </si>
  <si>
    <t>28.  แนะแนวอาชีพให้กับนักเรียน  นักศึกษา  ผู้ประกันตนกรณีว่างงาน</t>
  </si>
  <si>
    <t>29.  แนะแนวอาชีพระดับหมู่บ้าน</t>
  </si>
  <si>
    <t>30.  แนะแนวอาชีพในสถานศึกษา</t>
  </si>
  <si>
    <t>31.  วันมหกรรมอาชีพ</t>
  </si>
  <si>
    <t>32.  สร้างเครือข่ายการแนะแนวอาชีพ</t>
  </si>
  <si>
    <t>33.  ศูนย์ข้อมูลอาชีพ</t>
  </si>
  <si>
    <t>34.  แนะแนวอาชีพให้เยาวชนในสถานพินิจฯ</t>
  </si>
  <si>
    <t>35.  ส่งเสริมการมีงานทำให้ทหารกองประจำการ</t>
  </si>
  <si>
    <t>36.  ส่งเสริมการรับงานไปทำที่บ้าน</t>
  </si>
  <si>
    <t>37.  สร้างอาชีพใหม่ให้คนว่างงาน</t>
  </si>
  <si>
    <t>38.  สร้างคุณค่าภูมิปัญหาผู้สูงอายุ</t>
  </si>
  <si>
    <t>39.  เผยแพร่ความรู้ความเข้าใจในการเดินทางไปทำงานต่างประเทศ</t>
  </si>
  <si>
    <t>40.  เคาะประตูบ้านเพื่อป้องกันการหลอกลวงคนหางาน</t>
  </si>
  <si>
    <t>41.  ป้องกันและปราบปรามการหลอกลวงคนหางานไปทำงานต่างประเทศ</t>
  </si>
  <si>
    <t>42.  เครือข่ายชุมชนร่วมรณรงค์ป้องกันการหลอกลวงและลักลอบไปทำงาน</t>
  </si>
  <si>
    <t>43.  รับเรื่องร้องทุกข์</t>
  </si>
  <si>
    <t>44.  ร้องทุกข์กล่าวโทษผู้ประทำความผิดกฎหมายจัดหางาน</t>
  </si>
  <si>
    <t>45.  อบรมความรู้ทางกฎหมายแก่นายจ้าง</t>
  </si>
  <si>
    <t>46.  พัฒนาข้อมูลข่าวสารตลาดแรงงาน</t>
  </si>
  <si>
    <t>47.  จัดทำทะเบียนกำลังแรงงาน  (ทหารกองประจำการ)</t>
  </si>
  <si>
    <t>48.  ขยายเครือข่ายข้อมูลข่าวสารตลาดแรงงานสู่ตำบล  หมู่บ้าน</t>
  </si>
  <si>
    <t>49.  จัดทำทะเบียนคนต่างด้าว</t>
  </si>
  <si>
    <t>50.  ตรวจสอบการทำงานของคนต่างด้าวและสถานประกอบการ</t>
  </si>
  <si>
    <t>21.  รับลงทะเบียนเพื่อแจ้งความประสงค์ไปทำงานต่างประเทศ</t>
  </si>
  <si>
    <t>ต.ค.53 - พ.ย.53</t>
  </si>
  <si>
    <t>ประจำเดือนพฤศจิกายน 2553</t>
  </si>
  <si>
    <t>ประจำเดือนธันวาคม 2553</t>
  </si>
  <si>
    <t>ต.ค.53 - ธ.ค.53</t>
  </si>
  <si>
    <t>ประจำเดือนมกราคม  2554</t>
  </si>
  <si>
    <t>ต.ค.53 - ม.ค.54</t>
  </si>
  <si>
    <t>ประจำเดือนกุมภาพันธ์ 2554</t>
  </si>
  <si>
    <t>ต.ค.53 - ก.พ.54</t>
  </si>
  <si>
    <t>38.  สร้างคุณค่าภูมิปัญญาผู้สูงอายุ</t>
  </si>
  <si>
    <t xml:space="preserve"> </t>
  </si>
  <si>
    <t>ต.ค.53 - มี.ค.54</t>
  </si>
  <si>
    <t>ประจำเดือนมีนาคม  2554</t>
  </si>
  <si>
    <t>ประจำเดือนเมษายน  2554</t>
  </si>
  <si>
    <t>ต.ค.53 - เม.ย.54</t>
  </si>
  <si>
    <t>ประจำเดือนพฤษภาคม  2554</t>
  </si>
  <si>
    <t>ต.ค.53 - พ.ค.54</t>
  </si>
  <si>
    <t>ประจำเดือนมิถุนายน  2554</t>
  </si>
  <si>
    <t>ต.ค.53 - มิ.ย.54</t>
  </si>
  <si>
    <t>ประจำเดือนกรกฎาคม  2554</t>
  </si>
  <si>
    <t>ต.ค.53 - ก.ค.54</t>
  </si>
  <si>
    <t>*ดำเนินคดีคนต่างด้าวลักลอบเข้าเมืองโดยผิดกฏหมาย</t>
  </si>
  <si>
    <t xml:space="preserve">      โดยไม่ขออนุญาต</t>
  </si>
  <si>
    <t>ประจำเดือนสิงหาคม 2554</t>
  </si>
  <si>
    <t>ต.ค.53 - ส.ค.54</t>
  </si>
  <si>
    <t>ประจำเดือนกันยายน 2554</t>
  </si>
  <si>
    <t>ต.ค.53 - ก.ย.54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</si>
</sst>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65">
    <font>
      <sz val="10"/>
      <name val="Arial"/>
      <charset val="222"/>
    </font>
    <font>
      <sz val="10"/>
      <name val="Arial"/>
      <family val="2"/>
    </font>
    <font>
      <sz val="11"/>
      <color indexed="8"/>
      <name val="Calibri"/>
      <family val="2"/>
      <charset val="222"/>
    </font>
    <font>
      <sz val="11"/>
      <color indexed="9"/>
      <name val="Calibri"/>
      <family val="2"/>
      <charset val="222"/>
    </font>
    <font>
      <sz val="11"/>
      <color indexed="20"/>
      <name val="Calibri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9"/>
      <name val="Calibri"/>
      <family val="2"/>
      <charset val="222"/>
    </font>
    <font>
      <i/>
      <sz val="11"/>
      <color indexed="23"/>
      <name val="Calibri"/>
      <family val="2"/>
      <charset val="222"/>
    </font>
    <font>
      <sz val="11"/>
      <color indexed="17"/>
      <name val="Calibri"/>
      <family val="2"/>
      <charset val="222"/>
    </font>
    <font>
      <b/>
      <sz val="15"/>
      <color indexed="56"/>
      <name val="Calibri"/>
      <family val="2"/>
      <charset val="222"/>
    </font>
    <font>
      <b/>
      <sz val="13"/>
      <color indexed="56"/>
      <name val="Calibri"/>
      <family val="2"/>
      <charset val="222"/>
    </font>
    <font>
      <b/>
      <sz val="11"/>
      <color indexed="56"/>
      <name val="Calibri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60"/>
      <name val="Calibri"/>
      <family val="2"/>
      <charset val="222"/>
    </font>
    <font>
      <sz val="14"/>
      <name val="Cordia New"/>
      <family val="2"/>
    </font>
    <font>
      <b/>
      <sz val="11"/>
      <color indexed="63"/>
      <name val="Calibri"/>
      <family val="2"/>
      <charset val="222"/>
    </font>
    <font>
      <b/>
      <sz val="18"/>
      <color indexed="56"/>
      <name val="Cambria"/>
      <family val="2"/>
      <charset val="222"/>
    </font>
    <font>
      <b/>
      <sz val="11"/>
      <color indexed="8"/>
      <name val="Calibri"/>
      <family val="2"/>
      <charset val="222"/>
    </font>
    <font>
      <sz val="11"/>
      <color indexed="10"/>
      <name val="Calibri"/>
      <family val="2"/>
      <charset val="222"/>
    </font>
    <font>
      <b/>
      <sz val="12"/>
      <color indexed="8"/>
      <name val="AngsanaUPC"/>
      <family val="1"/>
      <charset val="222"/>
    </font>
    <font>
      <sz val="8"/>
      <name val="Arial"/>
      <family val="2"/>
    </font>
    <font>
      <b/>
      <sz val="12"/>
      <color indexed="8"/>
      <name val="AngsanaUPC"/>
      <family val="1"/>
    </font>
    <font>
      <sz val="12"/>
      <color indexed="8"/>
      <name val="AngsanaUPC"/>
      <family val="1"/>
      <charset val="222"/>
    </font>
    <font>
      <sz val="12"/>
      <color indexed="8"/>
      <name val="Cordia New"/>
      <family val="2"/>
    </font>
    <font>
      <sz val="12"/>
      <color indexed="8"/>
      <name val="Arial"/>
      <family val="2"/>
    </font>
    <font>
      <b/>
      <sz val="16"/>
      <color indexed="8"/>
      <name val="AngsanaUPC"/>
      <family val="1"/>
      <charset val="222"/>
    </font>
    <font>
      <sz val="14"/>
      <color indexed="8"/>
      <name val="AngsanaUPC"/>
      <family val="1"/>
      <charset val="222"/>
    </font>
    <font>
      <sz val="10"/>
      <color indexed="8"/>
      <name val="Arial"/>
      <family val="2"/>
    </font>
    <font>
      <b/>
      <sz val="15"/>
      <color indexed="8"/>
      <name val="AngsanaUPC"/>
      <family val="1"/>
      <charset val="222"/>
    </font>
    <font>
      <sz val="15"/>
      <color indexed="8"/>
      <name val="AngsanaUPC"/>
      <family val="1"/>
      <charset val="222"/>
    </font>
    <font>
      <b/>
      <sz val="14"/>
      <color indexed="8"/>
      <name val="AngsanaUPC"/>
      <family val="1"/>
      <charset val="222"/>
    </font>
    <font>
      <b/>
      <sz val="11"/>
      <color indexed="8"/>
      <name val="AngsanaUPC"/>
      <family val="1"/>
      <charset val="222"/>
    </font>
    <font>
      <b/>
      <sz val="10"/>
      <color indexed="8"/>
      <name val="AngsanaUPC"/>
      <family val="1"/>
      <charset val="222"/>
    </font>
    <font>
      <b/>
      <sz val="9"/>
      <color indexed="8"/>
      <name val="AngsanaUPC"/>
      <family val="1"/>
      <charset val="222"/>
    </font>
    <font>
      <b/>
      <sz val="10"/>
      <color indexed="8"/>
      <name val="Arial"/>
      <family val="2"/>
    </font>
    <font>
      <b/>
      <i/>
      <u/>
      <sz val="12"/>
      <color indexed="8"/>
      <name val="AngsanaUPC"/>
      <family val="1"/>
      <charset val="222"/>
    </font>
    <font>
      <b/>
      <i/>
      <u/>
      <sz val="14"/>
      <color indexed="8"/>
      <name val="AngsanaUPC"/>
      <family val="1"/>
      <charset val="222"/>
    </font>
    <font>
      <b/>
      <i/>
      <sz val="14"/>
      <color indexed="8"/>
      <name val="AngsanaUPC"/>
      <family val="1"/>
      <charset val="222"/>
    </font>
    <font>
      <b/>
      <sz val="14"/>
      <color indexed="8"/>
      <name val="AngsanaUPC"/>
      <family val="1"/>
    </font>
    <font>
      <sz val="12"/>
      <color indexed="8"/>
      <name val="AngsanaUPC"/>
      <family val="1"/>
    </font>
    <font>
      <sz val="11"/>
      <color indexed="8"/>
      <name val="AngsanaUPC"/>
      <family val="1"/>
      <charset val="222"/>
    </font>
    <font>
      <sz val="14"/>
      <color indexed="8"/>
      <name val="Cordia New"/>
      <family val="2"/>
    </font>
    <font>
      <b/>
      <sz val="13"/>
      <color indexed="8"/>
      <name val="AngsanaUPC"/>
      <family val="1"/>
    </font>
    <font>
      <sz val="13"/>
      <color indexed="8"/>
      <name val="AngsanaUPC"/>
      <family val="1"/>
      <charset val="222"/>
    </font>
    <font>
      <b/>
      <sz val="13"/>
      <color indexed="8"/>
      <name val="AngsanaUPC"/>
      <family val="1"/>
      <charset val="222"/>
    </font>
    <font>
      <b/>
      <sz val="14"/>
      <color indexed="8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3"/>
      <color indexed="8"/>
      <name val="TH SarabunPSK"/>
      <family val="2"/>
    </font>
    <font>
      <b/>
      <sz val="16"/>
      <color indexed="8"/>
      <name val="TH SarabunPSK"/>
      <family val="2"/>
    </font>
    <font>
      <b/>
      <i/>
      <sz val="13"/>
      <color indexed="8"/>
      <name val="TH SarabunPSK"/>
      <family val="2"/>
    </font>
    <font>
      <b/>
      <sz val="17"/>
      <color indexed="8"/>
      <name val="TH SarabunPSK"/>
      <family val="2"/>
    </font>
    <font>
      <b/>
      <sz val="13"/>
      <name val="TH SarabunPSK"/>
      <family val="2"/>
    </font>
    <font>
      <b/>
      <sz val="16"/>
      <name val="TH SarabunPSK"/>
      <family val="2"/>
    </font>
    <font>
      <b/>
      <i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b/>
      <sz val="13"/>
      <color theme="1"/>
      <name val="TH SarabunPSK"/>
      <family val="2"/>
    </font>
    <font>
      <b/>
      <i/>
      <sz val="13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</cellStyleXfs>
  <cellXfs count="439">
    <xf numFmtId="0" fontId="0" fillId="0" borderId="0" xfId="0"/>
    <xf numFmtId="3" fontId="20" fillId="0" borderId="0" xfId="43" applyNumberFormat="1" applyFont="1" applyFill="1"/>
    <xf numFmtId="0" fontId="24" fillId="0" borderId="0" xfId="43" applyFont="1"/>
    <xf numFmtId="0" fontId="25" fillId="0" borderId="0" xfId="0" applyFont="1"/>
    <xf numFmtId="3" fontId="20" fillId="24" borderId="0" xfId="43" applyNumberFormat="1" applyFont="1" applyFill="1"/>
    <xf numFmtId="0" fontId="24" fillId="0" borderId="0" xfId="43" applyFont="1" applyFill="1"/>
    <xf numFmtId="0" fontId="25" fillId="0" borderId="0" xfId="0" applyFont="1" applyFill="1"/>
    <xf numFmtId="0" fontId="27" fillId="0" borderId="0" xfId="43" applyFont="1" applyFill="1"/>
    <xf numFmtId="0" fontId="28" fillId="0" borderId="0" xfId="0" applyFont="1"/>
    <xf numFmtId="2" fontId="29" fillId="0" borderId="10" xfId="43" applyNumberFormat="1" applyFont="1" applyBorder="1" applyAlignment="1">
      <alignment horizontal="center"/>
    </xf>
    <xf numFmtId="0" fontId="29" fillId="0" borderId="11" xfId="43" applyFont="1" applyBorder="1" applyAlignment="1"/>
    <xf numFmtId="0" fontId="30" fillId="0" borderId="0" xfId="43" applyFont="1" applyFill="1"/>
    <xf numFmtId="0" fontId="29" fillId="0" borderId="12" xfId="43" applyFont="1" applyBorder="1" applyAlignment="1">
      <alignment horizontal="center"/>
    </xf>
    <xf numFmtId="164" fontId="29" fillId="0" borderId="13" xfId="42" applyNumberFormat="1" applyFont="1" applyBorder="1" applyAlignment="1">
      <alignment horizontal="center"/>
    </xf>
    <xf numFmtId="0" fontId="31" fillId="0" borderId="14" xfId="43" applyFont="1" applyBorder="1" applyAlignment="1">
      <alignment horizontal="center"/>
    </xf>
    <xf numFmtId="2" fontId="20" fillId="0" borderId="12" xfId="43" applyNumberFormat="1" applyFont="1" applyBorder="1"/>
    <xf numFmtId="164" fontId="20" fillId="0" borderId="13" xfId="42" applyNumberFormat="1" applyFont="1" applyBorder="1"/>
    <xf numFmtId="0" fontId="20" fillId="0" borderId="14" xfId="43" applyFont="1" applyBorder="1" applyAlignment="1">
      <alignment horizontal="center"/>
    </xf>
    <xf numFmtId="0" fontId="23" fillId="0" borderId="0" xfId="43" applyFont="1" applyFill="1"/>
    <xf numFmtId="2" fontId="33" fillId="0" borderId="15" xfId="43" applyNumberFormat="1" applyFont="1" applyBorder="1"/>
    <xf numFmtId="164" fontId="33" fillId="0" borderId="16" xfId="42" applyNumberFormat="1" applyFont="1" applyBorder="1"/>
    <xf numFmtId="0" fontId="33" fillId="0" borderId="17" xfId="43" applyFont="1" applyBorder="1" applyAlignment="1"/>
    <xf numFmtId="0" fontId="34" fillId="0" borderId="18" xfId="43" applyFont="1" applyBorder="1" applyAlignment="1">
      <alignment horizontal="center"/>
    </xf>
    <xf numFmtId="0" fontId="33" fillId="0" borderId="0" xfId="43" applyFont="1" applyFill="1"/>
    <xf numFmtId="0" fontId="35" fillId="0" borderId="0" xfId="0" applyFont="1"/>
    <xf numFmtId="3" fontId="38" fillId="0" borderId="0" xfId="43" applyNumberFormat="1" applyFont="1" applyFill="1"/>
    <xf numFmtId="0" fontId="38" fillId="0" borderId="0" xfId="43" applyFont="1" applyFill="1"/>
    <xf numFmtId="3" fontId="31" fillId="0" borderId="0" xfId="43" applyNumberFormat="1" applyFont="1" applyFill="1"/>
    <xf numFmtId="0" fontId="31" fillId="0" borderId="0" xfId="43" applyFont="1" applyFill="1"/>
    <xf numFmtId="3" fontId="31" fillId="24" borderId="0" xfId="43" applyNumberFormat="1" applyFont="1" applyFill="1"/>
    <xf numFmtId="3" fontId="31" fillId="25" borderId="0" xfId="43" applyNumberFormat="1" applyFont="1" applyFill="1"/>
    <xf numFmtId="0" fontId="31" fillId="25" borderId="0" xfId="43" applyFont="1" applyFill="1"/>
    <xf numFmtId="164" fontId="27" fillId="24" borderId="0" xfId="42" applyNumberFormat="1" applyFont="1" applyFill="1" applyAlignment="1"/>
    <xf numFmtId="164" fontId="27" fillId="25" borderId="0" xfId="42" applyNumberFormat="1" applyFont="1" applyFill="1" applyAlignment="1"/>
    <xf numFmtId="3" fontId="40" fillId="24" borderId="0" xfId="43" applyNumberFormat="1" applyFont="1" applyFill="1"/>
    <xf numFmtId="49" fontId="20" fillId="24" borderId="19" xfId="43" applyNumberFormat="1" applyFont="1" applyFill="1" applyBorder="1" applyAlignment="1">
      <alignment horizontal="right"/>
    </xf>
    <xf numFmtId="3" fontId="40" fillId="0" borderId="0" xfId="43" applyNumberFormat="1" applyFont="1" applyFill="1"/>
    <xf numFmtId="3" fontId="23" fillId="0" borderId="19" xfId="43" applyNumberFormat="1" applyFont="1" applyFill="1" applyBorder="1" applyAlignment="1">
      <alignment horizontal="right"/>
    </xf>
    <xf numFmtId="0" fontId="42" fillId="0" borderId="0" xfId="43" applyFont="1"/>
    <xf numFmtId="164" fontId="35" fillId="0" borderId="0" xfId="42" applyNumberFormat="1" applyFont="1"/>
    <xf numFmtId="0" fontId="28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3" fontId="20" fillId="0" borderId="19" xfId="43" applyNumberFormat="1" applyFont="1" applyFill="1" applyBorder="1" applyAlignment="1">
      <alignment horizontal="right"/>
    </xf>
    <xf numFmtId="0" fontId="27" fillId="24" borderId="0" xfId="43" applyFont="1" applyFill="1"/>
    <xf numFmtId="0" fontId="30" fillId="24" borderId="0" xfId="43" applyFont="1" applyFill="1"/>
    <xf numFmtId="0" fontId="23" fillId="24" borderId="0" xfId="43" applyFont="1" applyFill="1"/>
    <xf numFmtId="0" fontId="33" fillId="24" borderId="0" xfId="43" applyFont="1" applyFill="1"/>
    <xf numFmtId="3" fontId="38" fillId="24" borderId="0" xfId="43" applyNumberFormat="1" applyFont="1" applyFill="1"/>
    <xf numFmtId="0" fontId="28" fillId="24" borderId="0" xfId="0" applyFont="1" applyFill="1"/>
    <xf numFmtId="3" fontId="34" fillId="0" borderId="18" xfId="43" applyNumberFormat="1" applyFont="1" applyBorder="1" applyAlignment="1">
      <alignment horizontal="center"/>
    </xf>
    <xf numFmtId="3" fontId="28" fillId="0" borderId="0" xfId="0" applyNumberFormat="1" applyFont="1" applyAlignment="1">
      <alignment horizontal="center"/>
    </xf>
    <xf numFmtId="3" fontId="27" fillId="24" borderId="0" xfId="43" applyNumberFormat="1" applyFont="1" applyFill="1"/>
    <xf numFmtId="3" fontId="31" fillId="26" borderId="0" xfId="43" applyNumberFormat="1" applyFont="1" applyFill="1"/>
    <xf numFmtId="0" fontId="31" fillId="26" borderId="0" xfId="43" applyFont="1" applyFill="1"/>
    <xf numFmtId="0" fontId="28" fillId="26" borderId="0" xfId="0" applyFont="1" applyFill="1"/>
    <xf numFmtId="3" fontId="39" fillId="27" borderId="0" xfId="43" applyNumberFormat="1" applyFont="1" applyFill="1"/>
    <xf numFmtId="0" fontId="39" fillId="27" borderId="0" xfId="43" applyFont="1" applyFill="1"/>
    <xf numFmtId="0" fontId="28" fillId="27" borderId="0" xfId="0" applyFont="1" applyFill="1"/>
    <xf numFmtId="49" fontId="20" fillId="27" borderId="19" xfId="43" applyNumberFormat="1" applyFont="1" applyFill="1" applyBorder="1" applyAlignment="1">
      <alignment horizontal="right"/>
    </xf>
    <xf numFmtId="3" fontId="22" fillId="27" borderId="0" xfId="43" applyNumberFormat="1" applyFont="1" applyFill="1"/>
    <xf numFmtId="0" fontId="24" fillId="27" borderId="0" xfId="43" applyFont="1" applyFill="1"/>
    <xf numFmtId="0" fontId="25" fillId="27" borderId="0" xfId="0" applyFont="1" applyFill="1"/>
    <xf numFmtId="0" fontId="42" fillId="27" borderId="0" xfId="43" applyFont="1" applyFill="1"/>
    <xf numFmtId="3" fontId="31" fillId="27" borderId="0" xfId="43" applyNumberFormat="1" applyFont="1" applyFill="1"/>
    <xf numFmtId="3" fontId="39" fillId="26" borderId="0" xfId="43" applyNumberFormat="1" applyFont="1" applyFill="1"/>
    <xf numFmtId="0" fontId="42" fillId="26" borderId="0" xfId="43" applyFont="1" applyFill="1"/>
    <xf numFmtId="3" fontId="31" fillId="26" borderId="19" xfId="43" applyNumberFormat="1" applyFont="1" applyFill="1" applyBorder="1" applyAlignment="1">
      <alignment horizontal="right"/>
    </xf>
    <xf numFmtId="3" fontId="43" fillId="27" borderId="19" xfId="43" applyNumberFormat="1" applyFont="1" applyFill="1" applyBorder="1" applyAlignment="1">
      <alignment horizontal="right"/>
    </xf>
    <xf numFmtId="3" fontId="44" fillId="27" borderId="19" xfId="43" applyNumberFormat="1" applyFont="1" applyFill="1" applyBorder="1" applyAlignment="1">
      <alignment horizontal="right"/>
    </xf>
    <xf numFmtId="3" fontId="45" fillId="27" borderId="19" xfId="43" applyNumberFormat="1" applyFont="1" applyFill="1" applyBorder="1" applyAlignment="1">
      <alignment horizontal="right"/>
    </xf>
    <xf numFmtId="3" fontId="22" fillId="24" borderId="19" xfId="43" applyNumberFormat="1" applyFont="1" applyFill="1" applyBorder="1" applyAlignment="1">
      <alignment horizontal="right"/>
    </xf>
    <xf numFmtId="3" fontId="40" fillId="24" borderId="19" xfId="43" applyNumberFormat="1" applyFont="1" applyFill="1" applyBorder="1" applyAlignment="1">
      <alignment horizontal="right"/>
    </xf>
    <xf numFmtId="3" fontId="20" fillId="24" borderId="19" xfId="43" applyNumberFormat="1" applyFont="1" applyFill="1" applyBorder="1" applyAlignment="1">
      <alignment horizontal="right"/>
    </xf>
    <xf numFmtId="3" fontId="22" fillId="0" borderId="19" xfId="43" applyNumberFormat="1" applyFont="1" applyFill="1" applyBorder="1" applyAlignment="1">
      <alignment horizontal="right"/>
    </xf>
    <xf numFmtId="49" fontId="40" fillId="24" borderId="19" xfId="43" applyNumberFormat="1" applyFont="1" applyFill="1" applyBorder="1" applyAlignment="1">
      <alignment horizontal="right"/>
    </xf>
    <xf numFmtId="49" fontId="22" fillId="24" borderId="19" xfId="43" applyNumberFormat="1" applyFont="1" applyFill="1" applyBorder="1" applyAlignment="1">
      <alignment horizontal="right"/>
    </xf>
    <xf numFmtId="3" fontId="20" fillId="27" borderId="19" xfId="43" applyNumberFormat="1" applyFont="1" applyFill="1" applyBorder="1" applyAlignment="1">
      <alignment horizontal="right"/>
    </xf>
    <xf numFmtId="49" fontId="23" fillId="0" borderId="19" xfId="43" applyNumberFormat="1" applyFont="1" applyFill="1" applyBorder="1" applyAlignment="1">
      <alignment horizontal="right"/>
    </xf>
    <xf numFmtId="49" fontId="20" fillId="0" borderId="19" xfId="43" applyNumberFormat="1" applyFont="1" applyFill="1" applyBorder="1" applyAlignment="1">
      <alignment horizontal="right"/>
    </xf>
    <xf numFmtId="49" fontId="23" fillId="24" borderId="19" xfId="43" applyNumberFormat="1" applyFont="1" applyFill="1" applyBorder="1" applyAlignment="1">
      <alignment horizontal="right"/>
    </xf>
    <xf numFmtId="3" fontId="23" fillId="24" borderId="19" xfId="43" applyNumberFormat="1" applyFont="1" applyFill="1" applyBorder="1" applyAlignment="1">
      <alignment horizontal="right"/>
    </xf>
    <xf numFmtId="3" fontId="22" fillId="27" borderId="19" xfId="43" applyNumberFormat="1" applyFont="1" applyFill="1" applyBorder="1" applyAlignment="1">
      <alignment horizontal="right"/>
    </xf>
    <xf numFmtId="164" fontId="23" fillId="27" borderId="19" xfId="42" applyNumberFormat="1" applyFont="1" applyFill="1" applyBorder="1" applyAlignment="1">
      <alignment horizontal="right"/>
    </xf>
    <xf numFmtId="164" fontId="20" fillId="27" borderId="19" xfId="42" applyNumberFormat="1" applyFont="1" applyFill="1" applyBorder="1" applyAlignment="1">
      <alignment horizontal="right"/>
    </xf>
    <xf numFmtId="3" fontId="23" fillId="0" borderId="20" xfId="43" applyNumberFormat="1" applyFont="1" applyFill="1" applyBorder="1" applyAlignment="1">
      <alignment horizontal="right"/>
    </xf>
    <xf numFmtId="3" fontId="20" fillId="0" borderId="20" xfId="43" applyNumberFormat="1" applyFont="1" applyFill="1" applyBorder="1" applyAlignment="1">
      <alignment horizontal="right"/>
    </xf>
    <xf numFmtId="3" fontId="20" fillId="24" borderId="21" xfId="43" applyNumberFormat="1" applyFont="1" applyFill="1" applyBorder="1" applyAlignment="1">
      <alignment horizontal="right"/>
    </xf>
    <xf numFmtId="3" fontId="23" fillId="0" borderId="21" xfId="43" applyNumberFormat="1" applyFont="1" applyFill="1" applyBorder="1" applyAlignment="1">
      <alignment horizontal="right"/>
    </xf>
    <xf numFmtId="3" fontId="20" fillId="0" borderId="21" xfId="43" applyNumberFormat="1" applyFont="1" applyFill="1" applyBorder="1" applyAlignment="1">
      <alignment horizontal="right"/>
    </xf>
    <xf numFmtId="49" fontId="41" fillId="24" borderId="19" xfId="43" applyNumberFormat="1" applyFont="1" applyFill="1" applyBorder="1" applyAlignment="1">
      <alignment horizontal="right"/>
    </xf>
    <xf numFmtId="49" fontId="32" fillId="24" borderId="19" xfId="43" applyNumberFormat="1" applyFont="1" applyFill="1" applyBorder="1" applyAlignment="1">
      <alignment horizontal="right"/>
    </xf>
    <xf numFmtId="3" fontId="39" fillId="27" borderId="19" xfId="43" applyNumberFormat="1" applyFont="1" applyFill="1" applyBorder="1" applyAlignment="1">
      <alignment horizontal="right"/>
    </xf>
    <xf numFmtId="1" fontId="27" fillId="27" borderId="19" xfId="43" applyNumberFormat="1" applyFont="1" applyFill="1" applyBorder="1" applyAlignment="1">
      <alignment horizontal="right"/>
    </xf>
    <xf numFmtId="164" fontId="27" fillId="27" borderId="19" xfId="42" applyNumberFormat="1" applyFont="1" applyFill="1" applyBorder="1" applyAlignment="1">
      <alignment horizontal="right"/>
    </xf>
    <xf numFmtId="164" fontId="39" fillId="27" borderId="19" xfId="42" applyNumberFormat="1" applyFont="1" applyFill="1" applyBorder="1" applyAlignment="1">
      <alignment horizontal="right"/>
    </xf>
    <xf numFmtId="1" fontId="39" fillId="27" borderId="19" xfId="43" applyNumberFormat="1" applyFont="1" applyFill="1" applyBorder="1" applyAlignment="1">
      <alignment horizontal="right"/>
    </xf>
    <xf numFmtId="49" fontId="23" fillId="27" borderId="19" xfId="43" applyNumberFormat="1" applyFont="1" applyFill="1" applyBorder="1" applyAlignment="1">
      <alignment horizontal="right"/>
    </xf>
    <xf numFmtId="3" fontId="23" fillId="27" borderId="19" xfId="43" applyNumberFormat="1" applyFont="1" applyFill="1" applyBorder="1" applyAlignment="1">
      <alignment horizontal="right"/>
    </xf>
    <xf numFmtId="3" fontId="31" fillId="24" borderId="19" xfId="43" applyNumberFormat="1" applyFont="1" applyFill="1" applyBorder="1" applyAlignment="1">
      <alignment horizontal="right"/>
    </xf>
    <xf numFmtId="49" fontId="27" fillId="24" borderId="19" xfId="43" applyNumberFormat="1" applyFont="1" applyFill="1" applyBorder="1" applyAlignment="1">
      <alignment horizontal="right"/>
    </xf>
    <xf numFmtId="3" fontId="27" fillId="24" borderId="19" xfId="43" applyNumberFormat="1" applyFont="1" applyFill="1" applyBorder="1" applyAlignment="1">
      <alignment horizontal="right"/>
    </xf>
    <xf numFmtId="49" fontId="31" fillId="24" borderId="19" xfId="43" applyNumberFormat="1" applyFont="1" applyFill="1" applyBorder="1" applyAlignment="1">
      <alignment horizontal="right"/>
    </xf>
    <xf numFmtId="3" fontId="31" fillId="28" borderId="19" xfId="43" applyNumberFormat="1" applyFont="1" applyFill="1" applyBorder="1" applyAlignment="1">
      <alignment horizontal="right"/>
    </xf>
    <xf numFmtId="49" fontId="27" fillId="28" borderId="19" xfId="43" applyNumberFormat="1" applyFont="1" applyFill="1" applyBorder="1" applyAlignment="1">
      <alignment horizontal="right"/>
    </xf>
    <xf numFmtId="3" fontId="27" fillId="28" borderId="19" xfId="43" applyNumberFormat="1" applyFont="1" applyFill="1" applyBorder="1" applyAlignment="1">
      <alignment horizontal="right"/>
    </xf>
    <xf numFmtId="49" fontId="31" fillId="28" borderId="19" xfId="43" applyNumberFormat="1" applyFont="1" applyFill="1" applyBorder="1" applyAlignment="1">
      <alignment horizontal="right"/>
    </xf>
    <xf numFmtId="3" fontId="39" fillId="26" borderId="19" xfId="43" applyNumberFormat="1" applyFont="1" applyFill="1" applyBorder="1" applyAlignment="1">
      <alignment horizontal="right"/>
    </xf>
    <xf numFmtId="3" fontId="27" fillId="26" borderId="19" xfId="43" applyNumberFormat="1" applyFont="1" applyFill="1" applyBorder="1" applyAlignment="1">
      <alignment horizontal="right"/>
    </xf>
    <xf numFmtId="3" fontId="31" fillId="27" borderId="19" xfId="43" applyNumberFormat="1" applyFont="1" applyFill="1" applyBorder="1" applyAlignment="1">
      <alignment horizontal="right"/>
    </xf>
    <xf numFmtId="3" fontId="27" fillId="27" borderId="19" xfId="43" applyNumberFormat="1" applyFont="1" applyFill="1" applyBorder="1" applyAlignment="1">
      <alignment horizontal="right"/>
    </xf>
    <xf numFmtId="49" fontId="39" fillId="27" borderId="19" xfId="43" applyNumberFormat="1" applyFont="1" applyFill="1" applyBorder="1" applyAlignment="1">
      <alignment horizontal="right"/>
    </xf>
    <xf numFmtId="4" fontId="23" fillId="0" borderId="19" xfId="43" applyNumberFormat="1" applyFont="1" applyFill="1" applyBorder="1" applyAlignment="1">
      <alignment horizontal="right"/>
    </xf>
    <xf numFmtId="4" fontId="20" fillId="0" borderId="19" xfId="43" applyNumberFormat="1" applyFont="1" applyFill="1" applyBorder="1" applyAlignment="1">
      <alignment horizontal="right"/>
    </xf>
    <xf numFmtId="0" fontId="27" fillId="0" borderId="0" xfId="43" applyFont="1" applyFill="1" applyAlignment="1">
      <alignment horizontal="centerContinuous"/>
    </xf>
    <xf numFmtId="164" fontId="27" fillId="0" borderId="0" xfId="42" applyNumberFormat="1" applyFont="1" applyFill="1" applyAlignment="1"/>
    <xf numFmtId="3" fontId="39" fillId="0" borderId="0" xfId="43" applyNumberFormat="1" applyFont="1" applyFill="1"/>
    <xf numFmtId="3" fontId="22" fillId="0" borderId="0" xfId="43" applyNumberFormat="1" applyFont="1" applyFill="1"/>
    <xf numFmtId="0" fontId="28" fillId="0" borderId="0" xfId="0" applyFont="1" applyFill="1"/>
    <xf numFmtId="49" fontId="23" fillId="27" borderId="19" xfId="42" applyNumberFormat="1" applyFont="1" applyFill="1" applyBorder="1" applyAlignment="1">
      <alignment horizontal="right"/>
    </xf>
    <xf numFmtId="3" fontId="38" fillId="0" borderId="22" xfId="43" applyNumberFormat="1" applyFont="1" applyFill="1" applyBorder="1"/>
    <xf numFmtId="3" fontId="38" fillId="24" borderId="22" xfId="43" applyNumberFormat="1" applyFont="1" applyFill="1" applyBorder="1"/>
    <xf numFmtId="0" fontId="38" fillId="0" borderId="22" xfId="43" applyFont="1" applyFill="1" applyBorder="1"/>
    <xf numFmtId="0" fontId="28" fillId="0" borderId="22" xfId="0" applyFont="1" applyBorder="1"/>
    <xf numFmtId="1" fontId="27" fillId="24" borderId="19" xfId="43" applyNumberFormat="1" applyFont="1" applyFill="1" applyBorder="1" applyAlignment="1">
      <alignment horizontal="right"/>
    </xf>
    <xf numFmtId="1" fontId="31" fillId="24" borderId="19" xfId="43" applyNumberFormat="1" applyFont="1" applyFill="1" applyBorder="1" applyAlignment="1">
      <alignment horizontal="right"/>
    </xf>
    <xf numFmtId="2" fontId="36" fillId="29" borderId="30" xfId="43" applyNumberFormat="1" applyFont="1" applyFill="1" applyBorder="1"/>
    <xf numFmtId="164" fontId="37" fillId="29" borderId="30" xfId="42" applyNumberFormat="1" applyFont="1" applyFill="1" applyBorder="1" applyAlignment="1">
      <alignment horizontal="right"/>
    </xf>
    <xf numFmtId="3" fontId="31" fillId="29" borderId="30" xfId="43" applyNumberFormat="1" applyFont="1" applyFill="1" applyBorder="1" applyAlignment="1">
      <alignment horizontal="right"/>
    </xf>
    <xf numFmtId="2" fontId="36" fillId="29" borderId="19" xfId="43" applyNumberFormat="1" applyFont="1" applyFill="1" applyBorder="1"/>
    <xf numFmtId="164" fontId="37" fillId="29" borderId="19" xfId="42" applyNumberFormat="1" applyFont="1" applyFill="1" applyBorder="1" applyAlignment="1">
      <alignment horizontal="right"/>
    </xf>
    <xf numFmtId="3" fontId="31" fillId="29" borderId="19" xfId="43" applyNumberFormat="1" applyFont="1" applyFill="1" applyBorder="1" applyAlignment="1">
      <alignment horizontal="right"/>
    </xf>
    <xf numFmtId="4" fontId="31" fillId="29" borderId="19" xfId="43" applyNumberFormat="1" applyFont="1" applyFill="1" applyBorder="1" applyAlignment="1">
      <alignment horizontal="right"/>
    </xf>
    <xf numFmtId="2" fontId="20" fillId="29" borderId="19" xfId="43" applyNumberFormat="1" applyFont="1" applyFill="1" applyBorder="1"/>
    <xf numFmtId="164" fontId="31" fillId="29" borderId="19" xfId="42" applyNumberFormat="1" applyFont="1" applyFill="1" applyBorder="1" applyAlignment="1">
      <alignment horizontal="right"/>
    </xf>
    <xf numFmtId="2" fontId="20" fillId="25" borderId="19" xfId="43" applyNumberFormat="1" applyFont="1" applyFill="1" applyBorder="1"/>
    <xf numFmtId="164" fontId="31" fillId="25" borderId="19" xfId="42" applyNumberFormat="1" applyFont="1" applyFill="1" applyBorder="1" applyAlignment="1">
      <alignment horizontal="right"/>
    </xf>
    <xf numFmtId="3" fontId="31" fillId="25" borderId="19" xfId="43" applyNumberFormat="1" applyFont="1" applyFill="1" applyBorder="1" applyAlignment="1">
      <alignment horizontal="right"/>
    </xf>
    <xf numFmtId="3" fontId="27" fillId="25" borderId="19" xfId="43" applyNumberFormat="1" applyFont="1" applyFill="1" applyBorder="1" applyAlignment="1">
      <alignment horizontal="right"/>
    </xf>
    <xf numFmtId="164" fontId="20" fillId="28" borderId="19" xfId="42" applyNumberFormat="1" applyFont="1" applyFill="1" applyBorder="1" applyAlignment="1"/>
    <xf numFmtId="164" fontId="39" fillId="28" borderId="19" xfId="42" applyNumberFormat="1" applyFont="1" applyFill="1" applyBorder="1" applyAlignment="1">
      <alignment horizontal="right"/>
    </xf>
    <xf numFmtId="164" fontId="20" fillId="28" borderId="19" xfId="42" applyNumberFormat="1" applyFont="1" applyFill="1" applyBorder="1" applyAlignment="1">
      <alignment horizontal="right"/>
    </xf>
    <xf numFmtId="164" fontId="20" fillId="26" borderId="19" xfId="42" applyNumberFormat="1" applyFont="1" applyFill="1" applyBorder="1" applyAlignment="1">
      <alignment horizontal="left"/>
    </xf>
    <xf numFmtId="164" fontId="38" fillId="26" borderId="19" xfId="42" applyNumberFormat="1" applyFont="1" applyFill="1" applyBorder="1" applyAlignment="1">
      <alignment horizontal="right"/>
    </xf>
    <xf numFmtId="2" fontId="20" fillId="27" borderId="19" xfId="43" applyNumberFormat="1" applyFont="1" applyFill="1" applyBorder="1"/>
    <xf numFmtId="2" fontId="22" fillId="24" borderId="19" xfId="43" applyNumberFormat="1" applyFont="1" applyFill="1" applyBorder="1"/>
    <xf numFmtId="164" fontId="22" fillId="24" borderId="19" xfId="42" applyNumberFormat="1" applyFont="1" applyFill="1" applyBorder="1" applyAlignment="1">
      <alignment horizontal="right"/>
    </xf>
    <xf numFmtId="2" fontId="22" fillId="0" borderId="19" xfId="43" applyNumberFormat="1" applyFont="1" applyFill="1" applyBorder="1"/>
    <xf numFmtId="164" fontId="20" fillId="0" borderId="19" xfId="42" applyNumberFormat="1" applyFont="1" applyFill="1" applyBorder="1" applyAlignment="1">
      <alignment horizontal="right"/>
    </xf>
    <xf numFmtId="2" fontId="22" fillId="0" borderId="19" xfId="43" applyNumberFormat="1" applyFont="1" applyFill="1" applyBorder="1" applyAlignment="1">
      <alignment horizontal="left"/>
    </xf>
    <xf numFmtId="2" fontId="20" fillId="24" borderId="19" xfId="43" applyNumberFormat="1" applyFont="1" applyFill="1" applyBorder="1"/>
    <xf numFmtId="164" fontId="20" fillId="24" borderId="19" xfId="42" applyNumberFormat="1" applyFont="1" applyFill="1" applyBorder="1" applyAlignment="1">
      <alignment horizontal="right"/>
    </xf>
    <xf numFmtId="2" fontId="20" fillId="0" borderId="19" xfId="43" applyNumberFormat="1" applyFont="1" applyFill="1" applyBorder="1"/>
    <xf numFmtId="164" fontId="22" fillId="0" borderId="19" xfId="42" applyNumberFormat="1" applyFont="1" applyFill="1" applyBorder="1" applyAlignment="1">
      <alignment horizontal="right"/>
    </xf>
    <xf numFmtId="2" fontId="22" fillId="24" borderId="19" xfId="43" applyNumberFormat="1" applyFont="1" applyFill="1" applyBorder="1" applyAlignment="1">
      <alignment horizontal="left"/>
    </xf>
    <xf numFmtId="2" fontId="22" fillId="27" borderId="19" xfId="43" applyNumberFormat="1" applyFont="1" applyFill="1" applyBorder="1"/>
    <xf numFmtId="3" fontId="20" fillId="24" borderId="19" xfId="43" applyNumberFormat="1" applyFont="1" applyFill="1" applyBorder="1"/>
    <xf numFmtId="3" fontId="20" fillId="0" borderId="19" xfId="43" applyNumberFormat="1" applyFont="1" applyBorder="1"/>
    <xf numFmtId="164" fontId="20" fillId="0" borderId="19" xfId="42" applyNumberFormat="1" applyFont="1" applyBorder="1" applyAlignment="1">
      <alignment horizontal="right"/>
    </xf>
    <xf numFmtId="3" fontId="22" fillId="27" borderId="19" xfId="43" applyNumberFormat="1" applyFont="1" applyFill="1" applyBorder="1"/>
    <xf numFmtId="164" fontId="22" fillId="27" borderId="19" xfId="42" applyNumberFormat="1" applyFont="1" applyFill="1" applyBorder="1" applyAlignment="1">
      <alignment horizontal="right"/>
    </xf>
    <xf numFmtId="49" fontId="20" fillId="24" borderId="19" xfId="42" applyNumberFormat="1" applyFont="1" applyFill="1" applyBorder="1" applyAlignment="1">
      <alignment horizontal="right"/>
    </xf>
    <xf numFmtId="49" fontId="23" fillId="24" borderId="19" xfId="42" applyNumberFormat="1" applyFont="1" applyFill="1" applyBorder="1" applyAlignment="1">
      <alignment horizontal="right"/>
    </xf>
    <xf numFmtId="3" fontId="20" fillId="27" borderId="19" xfId="43" applyNumberFormat="1" applyFont="1" applyFill="1" applyBorder="1"/>
    <xf numFmtId="3" fontId="22" fillId="24" borderId="19" xfId="43" applyNumberFormat="1" applyFont="1" applyFill="1" applyBorder="1"/>
    <xf numFmtId="3" fontId="45" fillId="24" borderId="19" xfId="43" applyNumberFormat="1" applyFont="1" applyFill="1" applyBorder="1"/>
    <xf numFmtId="2" fontId="43" fillId="24" borderId="19" xfId="43" applyNumberFormat="1" applyFont="1" applyFill="1" applyBorder="1"/>
    <xf numFmtId="164" fontId="45" fillId="24" borderId="19" xfId="42" applyNumberFormat="1" applyFont="1" applyFill="1" applyBorder="1" applyAlignment="1">
      <alignment horizontal="right"/>
    </xf>
    <xf numFmtId="3" fontId="20" fillId="28" borderId="19" xfId="43" applyNumberFormat="1" applyFont="1" applyFill="1" applyBorder="1"/>
    <xf numFmtId="3" fontId="22" fillId="26" borderId="19" xfId="43" applyNumberFormat="1" applyFont="1" applyFill="1" applyBorder="1"/>
    <xf numFmtId="164" fontId="22" fillId="26" borderId="19" xfId="42" applyNumberFormat="1" applyFont="1" applyFill="1" applyBorder="1" applyAlignment="1">
      <alignment horizontal="right"/>
    </xf>
    <xf numFmtId="2" fontId="22" fillId="0" borderId="20" xfId="43" applyNumberFormat="1" applyFont="1" applyFill="1" applyBorder="1" applyAlignment="1">
      <alignment horizontal="left"/>
    </xf>
    <xf numFmtId="164" fontId="20" fillId="0" borderId="20" xfId="42" applyNumberFormat="1" applyFont="1" applyFill="1" applyBorder="1" applyAlignment="1">
      <alignment horizontal="right"/>
    </xf>
    <xf numFmtId="0" fontId="34" fillId="0" borderId="31" xfId="43" applyFont="1" applyBorder="1" applyAlignment="1">
      <alignment horizontal="center"/>
    </xf>
    <xf numFmtId="3" fontId="34" fillId="0" borderId="31" xfId="43" applyNumberFormat="1" applyFont="1" applyBorder="1" applyAlignment="1">
      <alignment horizontal="center"/>
    </xf>
    <xf numFmtId="3" fontId="20" fillId="24" borderId="21" xfId="43" applyNumberFormat="1" applyFont="1" applyFill="1" applyBorder="1"/>
    <xf numFmtId="164" fontId="20" fillId="24" borderId="21" xfId="42" applyNumberFormat="1" applyFont="1" applyFill="1" applyBorder="1" applyAlignment="1">
      <alignment horizontal="right"/>
    </xf>
    <xf numFmtId="49" fontId="20" fillId="24" borderId="21" xfId="43" applyNumberFormat="1" applyFont="1" applyFill="1" applyBorder="1" applyAlignment="1">
      <alignment horizontal="right"/>
    </xf>
    <xf numFmtId="49" fontId="23" fillId="24" borderId="21" xfId="43" applyNumberFormat="1" applyFont="1" applyFill="1" applyBorder="1" applyAlignment="1">
      <alignment horizontal="right"/>
    </xf>
    <xf numFmtId="3" fontId="23" fillId="24" borderId="21" xfId="43" applyNumberFormat="1" applyFont="1" applyFill="1" applyBorder="1" applyAlignment="1">
      <alignment horizontal="right"/>
    </xf>
    <xf numFmtId="3" fontId="46" fillId="30" borderId="0" xfId="43" applyNumberFormat="1" applyFont="1" applyFill="1"/>
    <xf numFmtId="0" fontId="47" fillId="30" borderId="0" xfId="43" applyFont="1" applyFill="1"/>
    <xf numFmtId="3" fontId="47" fillId="30" borderId="0" xfId="43" applyNumberFormat="1" applyFont="1" applyFill="1"/>
    <xf numFmtId="0" fontId="49" fillId="0" borderId="0" xfId="0" applyFont="1"/>
    <xf numFmtId="0" fontId="48" fillId="0" borderId="0" xfId="0" applyFont="1"/>
    <xf numFmtId="0" fontId="49" fillId="0" borderId="0" xfId="43" applyFont="1" applyFill="1"/>
    <xf numFmtId="0" fontId="48" fillId="0" borderId="0" xfId="43" applyFont="1" applyFill="1"/>
    <xf numFmtId="0" fontId="49" fillId="30" borderId="0" xfId="0" applyFont="1" applyFill="1"/>
    <xf numFmtId="3" fontId="48" fillId="30" borderId="0" xfId="43" applyNumberFormat="1" applyFont="1" applyFill="1"/>
    <xf numFmtId="0" fontId="48" fillId="30" borderId="0" xfId="43" applyFont="1" applyFill="1"/>
    <xf numFmtId="3" fontId="49" fillId="30" borderId="0" xfId="43" applyNumberFormat="1" applyFont="1" applyFill="1"/>
    <xf numFmtId="0" fontId="49" fillId="30" borderId="0" xfId="43" applyFont="1" applyFill="1"/>
    <xf numFmtId="0" fontId="48" fillId="30" borderId="0" xfId="0" applyFont="1" applyFill="1"/>
    <xf numFmtId="0" fontId="47" fillId="0" borderId="0" xfId="0" applyFont="1"/>
    <xf numFmtId="0" fontId="47" fillId="0" borderId="0" xfId="0" applyFont="1" applyBorder="1"/>
    <xf numFmtId="164" fontId="46" fillId="0" borderId="0" xfId="42" applyNumberFormat="1" applyFont="1"/>
    <xf numFmtId="0" fontId="47" fillId="30" borderId="0" xfId="0" applyFont="1" applyFill="1"/>
    <xf numFmtId="0" fontId="47" fillId="30" borderId="0" xfId="0" applyFont="1" applyFill="1" applyBorder="1"/>
    <xf numFmtId="164" fontId="46" fillId="30" borderId="0" xfId="42" applyNumberFormat="1" applyFont="1" applyFill="1"/>
    <xf numFmtId="3" fontId="46" fillId="31" borderId="0" xfId="43" applyNumberFormat="1" applyFont="1" applyFill="1"/>
    <xf numFmtId="0" fontId="47" fillId="31" borderId="0" xfId="43" applyFont="1" applyFill="1"/>
    <xf numFmtId="0" fontId="47" fillId="31" borderId="0" xfId="0" applyFont="1" applyFill="1"/>
    <xf numFmtId="3" fontId="47" fillId="31" borderId="0" xfId="43" applyNumberFormat="1" applyFont="1" applyFill="1"/>
    <xf numFmtId="164" fontId="48" fillId="30" borderId="0" xfId="42" applyNumberFormat="1" applyFont="1" applyFill="1" applyAlignment="1"/>
    <xf numFmtId="3" fontId="47" fillId="30" borderId="0" xfId="43" applyNumberFormat="1" applyFont="1" applyFill="1" applyBorder="1"/>
    <xf numFmtId="164" fontId="46" fillId="30" borderId="0" xfId="42" applyNumberFormat="1" applyFont="1" applyFill="1" applyBorder="1" applyAlignment="1">
      <alignment horizontal="right"/>
    </xf>
    <xf numFmtId="3" fontId="47" fillId="30" borderId="0" xfId="43" applyNumberFormat="1" applyFont="1" applyFill="1" applyBorder="1" applyAlignment="1">
      <alignment horizontal="right"/>
    </xf>
    <xf numFmtId="2" fontId="47" fillId="30" borderId="0" xfId="43" applyNumberFormat="1" applyFont="1" applyFill="1" applyBorder="1" applyAlignment="1">
      <alignment horizontal="left"/>
    </xf>
    <xf numFmtId="49" fontId="46" fillId="30" borderId="0" xfId="43" applyNumberFormat="1" applyFont="1" applyFill="1" applyBorder="1" applyAlignment="1">
      <alignment horizontal="right"/>
    </xf>
    <xf numFmtId="164" fontId="46" fillId="30" borderId="0" xfId="42" applyNumberFormat="1" applyFont="1" applyFill="1" applyBorder="1"/>
    <xf numFmtId="0" fontId="50" fillId="0" borderId="0" xfId="0" applyFont="1" applyBorder="1" applyAlignment="1">
      <alignment horizontal="center"/>
    </xf>
    <xf numFmtId="0" fontId="49" fillId="30" borderId="19" xfId="0" applyFont="1" applyFill="1" applyBorder="1" applyAlignment="1">
      <alignment horizontal="right"/>
    </xf>
    <xf numFmtId="164" fontId="48" fillId="30" borderId="19" xfId="42" applyNumberFormat="1" applyFont="1" applyFill="1" applyBorder="1" applyAlignment="1">
      <alignment horizontal="right"/>
    </xf>
    <xf numFmtId="3" fontId="48" fillId="30" borderId="19" xfId="43" applyNumberFormat="1" applyFont="1" applyFill="1" applyBorder="1" applyAlignment="1">
      <alignment horizontal="right"/>
    </xf>
    <xf numFmtId="2" fontId="48" fillId="30" borderId="43" xfId="43" applyNumberFormat="1" applyFont="1" applyFill="1" applyBorder="1" applyAlignment="1"/>
    <xf numFmtId="2" fontId="48" fillId="30" borderId="38" xfId="43" applyNumberFormat="1" applyFont="1" applyFill="1" applyBorder="1" applyAlignment="1"/>
    <xf numFmtId="164" fontId="48" fillId="30" borderId="19" xfId="42" applyNumberFormat="1" applyFont="1" applyFill="1" applyBorder="1" applyAlignment="1">
      <alignment horizontal="left"/>
    </xf>
    <xf numFmtId="49" fontId="48" fillId="30" borderId="19" xfId="43" applyNumberFormat="1" applyFont="1" applyFill="1" applyBorder="1" applyAlignment="1">
      <alignment horizontal="right"/>
    </xf>
    <xf numFmtId="0" fontId="49" fillId="30" borderId="43" xfId="0" applyFont="1" applyFill="1" applyBorder="1"/>
    <xf numFmtId="3" fontId="49" fillId="30" borderId="19" xfId="43" applyNumberFormat="1" applyFont="1" applyFill="1" applyBorder="1" applyAlignment="1">
      <alignment horizontal="right"/>
    </xf>
    <xf numFmtId="2" fontId="49" fillId="30" borderId="38" xfId="43" applyNumberFormat="1" applyFont="1" applyFill="1" applyBorder="1"/>
    <xf numFmtId="2" fontId="49" fillId="30" borderId="38" xfId="43" applyNumberFormat="1" applyFont="1" applyFill="1" applyBorder="1" applyAlignment="1">
      <alignment horizontal="left"/>
    </xf>
    <xf numFmtId="164" fontId="49" fillId="30" borderId="19" xfId="42" applyNumberFormat="1" applyFont="1" applyFill="1" applyBorder="1" applyAlignment="1">
      <alignment horizontal="right"/>
    </xf>
    <xf numFmtId="0" fontId="49" fillId="31" borderId="43" xfId="0" applyFont="1" applyFill="1" applyBorder="1"/>
    <xf numFmtId="164" fontId="49" fillId="31" borderId="19" xfId="42" applyNumberFormat="1" applyFont="1" applyFill="1" applyBorder="1" applyAlignment="1">
      <alignment horizontal="right"/>
    </xf>
    <xf numFmtId="3" fontId="49" fillId="31" borderId="19" xfId="43" applyNumberFormat="1" applyFont="1" applyFill="1" applyBorder="1" applyAlignment="1">
      <alignment horizontal="right"/>
    </xf>
    <xf numFmtId="164" fontId="48" fillId="31" borderId="19" xfId="42" applyNumberFormat="1" applyFont="1" applyFill="1" applyBorder="1" applyAlignment="1">
      <alignment horizontal="right"/>
    </xf>
    <xf numFmtId="49" fontId="49" fillId="30" borderId="19" xfId="43" applyNumberFormat="1" applyFont="1" applyFill="1" applyBorder="1" applyAlignment="1">
      <alignment horizontal="right"/>
    </xf>
    <xf numFmtId="2" fontId="49" fillId="31" borderId="38" xfId="43" applyNumberFormat="1" applyFont="1" applyFill="1" applyBorder="1"/>
    <xf numFmtId="0" fontId="49" fillId="31" borderId="19" xfId="0" applyFont="1" applyFill="1" applyBorder="1" applyAlignment="1">
      <alignment horizontal="right"/>
    </xf>
    <xf numFmtId="2" fontId="49" fillId="31" borderId="38" xfId="43" applyNumberFormat="1" applyFont="1" applyFill="1" applyBorder="1" applyAlignment="1">
      <alignment horizontal="left"/>
    </xf>
    <xf numFmtId="164" fontId="48" fillId="31" borderId="19" xfId="42" applyNumberFormat="1" applyFont="1" applyFill="1" applyBorder="1" applyAlignment="1">
      <alignment horizontal="left"/>
    </xf>
    <xf numFmtId="3" fontId="49" fillId="31" borderId="38" xfId="43" applyNumberFormat="1" applyFont="1" applyFill="1" applyBorder="1" applyAlignment="1">
      <alignment horizontal="left"/>
    </xf>
    <xf numFmtId="49" fontId="48" fillId="31" borderId="19" xfId="43" applyNumberFormat="1" applyFont="1" applyFill="1" applyBorder="1" applyAlignment="1">
      <alignment horizontal="right"/>
    </xf>
    <xf numFmtId="3" fontId="49" fillId="31" borderId="38" xfId="43" applyNumberFormat="1" applyFont="1" applyFill="1" applyBorder="1"/>
    <xf numFmtId="2" fontId="49" fillId="30" borderId="43" xfId="43" applyNumberFormat="1" applyFont="1" applyFill="1" applyBorder="1" applyAlignment="1"/>
    <xf numFmtId="2" fontId="49" fillId="30" borderId="38" xfId="43" applyNumberFormat="1" applyFont="1" applyFill="1" applyBorder="1" applyAlignment="1"/>
    <xf numFmtId="164" fontId="49" fillId="30" borderId="19" xfId="42" applyNumberFormat="1" applyFont="1" applyFill="1" applyBorder="1" applyAlignment="1">
      <alignment horizontal="left"/>
    </xf>
    <xf numFmtId="3" fontId="48" fillId="31" borderId="19" xfId="43" applyNumberFormat="1" applyFont="1" applyFill="1" applyBorder="1" applyAlignment="1">
      <alignment horizontal="right"/>
    </xf>
    <xf numFmtId="3" fontId="49" fillId="30" borderId="38" xfId="43" applyNumberFormat="1" applyFont="1" applyFill="1" applyBorder="1"/>
    <xf numFmtId="49" fontId="48" fillId="30" borderId="19" xfId="42" applyNumberFormat="1" applyFont="1" applyFill="1" applyBorder="1" applyAlignment="1">
      <alignment horizontal="right"/>
    </xf>
    <xf numFmtId="49" fontId="49" fillId="30" borderId="38" xfId="43" applyNumberFormat="1" applyFont="1" applyFill="1" applyBorder="1"/>
    <xf numFmtId="0" fontId="49" fillId="30" borderId="44" xfId="0" applyFont="1" applyFill="1" applyBorder="1"/>
    <xf numFmtId="3" fontId="49" fillId="30" borderId="39" xfId="43" applyNumberFormat="1" applyFont="1" applyFill="1" applyBorder="1"/>
    <xf numFmtId="164" fontId="48" fillId="30" borderId="20" xfId="42" applyNumberFormat="1" applyFont="1" applyFill="1" applyBorder="1" applyAlignment="1">
      <alignment horizontal="right"/>
    </xf>
    <xf numFmtId="3" fontId="49" fillId="30" borderId="20" xfId="43" applyNumberFormat="1" applyFont="1" applyFill="1" applyBorder="1" applyAlignment="1">
      <alignment horizontal="right"/>
    </xf>
    <xf numFmtId="164" fontId="48" fillId="30" borderId="38" xfId="42" applyNumberFormat="1" applyFont="1" applyFill="1" applyBorder="1" applyAlignment="1">
      <alignment horizontal="right"/>
    </xf>
    <xf numFmtId="49" fontId="48" fillId="30" borderId="38" xfId="43" applyNumberFormat="1" applyFont="1" applyFill="1" applyBorder="1" applyAlignment="1">
      <alignment horizontal="right"/>
    </xf>
    <xf numFmtId="164" fontId="48" fillId="31" borderId="38" xfId="42" applyNumberFormat="1" applyFont="1" applyFill="1" applyBorder="1" applyAlignment="1">
      <alignment horizontal="right"/>
    </xf>
    <xf numFmtId="49" fontId="48" fillId="31" borderId="38" xfId="43" applyNumberFormat="1" applyFont="1" applyFill="1" applyBorder="1" applyAlignment="1">
      <alignment horizontal="right"/>
    </xf>
    <xf numFmtId="3" fontId="48" fillId="31" borderId="38" xfId="43" applyNumberFormat="1" applyFont="1" applyFill="1" applyBorder="1" applyAlignment="1">
      <alignment horizontal="right"/>
    </xf>
    <xf numFmtId="49" fontId="48" fillId="30" borderId="38" xfId="42" applyNumberFormat="1" applyFont="1" applyFill="1" applyBorder="1" applyAlignment="1">
      <alignment horizontal="right"/>
    </xf>
    <xf numFmtId="164" fontId="48" fillId="30" borderId="39" xfId="42" applyNumberFormat="1" applyFont="1" applyFill="1" applyBorder="1" applyAlignment="1">
      <alignment horizontal="right"/>
    </xf>
    <xf numFmtId="3" fontId="48" fillId="30" borderId="46" xfId="43" applyNumberFormat="1" applyFont="1" applyFill="1" applyBorder="1" applyAlignment="1">
      <alignment horizontal="right"/>
    </xf>
    <xf numFmtId="3" fontId="49" fillId="30" borderId="46" xfId="43" applyNumberFormat="1" applyFont="1" applyFill="1" applyBorder="1" applyAlignment="1">
      <alignment horizontal="right"/>
    </xf>
    <xf numFmtId="3" fontId="49" fillId="31" borderId="46" xfId="43" applyNumberFormat="1" applyFont="1" applyFill="1" applyBorder="1" applyAlignment="1">
      <alignment horizontal="right"/>
    </xf>
    <xf numFmtId="0" fontId="49" fillId="30" borderId="35" xfId="0" applyFont="1" applyFill="1" applyBorder="1" applyAlignment="1">
      <alignment horizontal="right"/>
    </xf>
    <xf numFmtId="0" fontId="49" fillId="31" borderId="46" xfId="0" applyFont="1" applyFill="1" applyBorder="1" applyAlignment="1">
      <alignment horizontal="right"/>
    </xf>
    <xf numFmtId="3" fontId="49" fillId="30" borderId="47" xfId="43" applyNumberFormat="1" applyFont="1" applyFill="1" applyBorder="1" applyAlignment="1">
      <alignment horizontal="right"/>
    </xf>
    <xf numFmtId="164" fontId="48" fillId="31" borderId="30" xfId="42" applyNumberFormat="1" applyFont="1" applyFill="1" applyBorder="1" applyAlignment="1">
      <alignment horizontal="right"/>
    </xf>
    <xf numFmtId="3" fontId="48" fillId="31" borderId="30" xfId="43" applyNumberFormat="1" applyFont="1" applyFill="1" applyBorder="1" applyAlignment="1">
      <alignment horizontal="right"/>
    </xf>
    <xf numFmtId="3" fontId="48" fillId="31" borderId="45" xfId="43" applyNumberFormat="1" applyFont="1" applyFill="1" applyBorder="1" applyAlignment="1">
      <alignment horizontal="right"/>
    </xf>
    <xf numFmtId="164" fontId="48" fillId="31" borderId="40" xfId="42" applyNumberFormat="1" applyFont="1" applyFill="1" applyBorder="1" applyAlignment="1">
      <alignment horizontal="right"/>
    </xf>
    <xf numFmtId="164" fontId="48" fillId="31" borderId="43" xfId="42" applyNumberFormat="1" applyFont="1" applyFill="1" applyBorder="1" applyAlignment="1"/>
    <xf numFmtId="164" fontId="48" fillId="31" borderId="38" xfId="42" applyNumberFormat="1" applyFont="1" applyFill="1" applyBorder="1" applyAlignment="1"/>
    <xf numFmtId="164" fontId="48" fillId="31" borderId="46" xfId="42" applyNumberFormat="1" applyFont="1" applyFill="1" applyBorder="1" applyAlignment="1">
      <alignment horizontal="right"/>
    </xf>
    <xf numFmtId="3" fontId="48" fillId="31" borderId="46" xfId="43" applyNumberFormat="1" applyFont="1" applyFill="1" applyBorder="1" applyAlignment="1">
      <alignment horizontal="right"/>
    </xf>
    <xf numFmtId="164" fontId="51" fillId="31" borderId="38" xfId="42" applyNumberFormat="1" applyFont="1" applyFill="1" applyBorder="1" applyAlignment="1">
      <alignment horizontal="right"/>
    </xf>
    <xf numFmtId="2" fontId="48" fillId="31" borderId="43" xfId="43" applyNumberFormat="1" applyFont="1" applyFill="1" applyBorder="1" applyAlignment="1"/>
    <xf numFmtId="2" fontId="48" fillId="31" borderId="38" xfId="43" applyNumberFormat="1" applyFont="1" applyFill="1" applyBorder="1" applyAlignment="1"/>
    <xf numFmtId="0" fontId="48" fillId="0" borderId="32" xfId="43" applyFont="1" applyBorder="1" applyAlignment="1"/>
    <xf numFmtId="0" fontId="48" fillId="0" borderId="14" xfId="43" applyFont="1" applyBorder="1" applyAlignment="1">
      <alignment horizontal="center"/>
    </xf>
    <xf numFmtId="0" fontId="48" fillId="0" borderId="17" xfId="43" applyFont="1" applyBorder="1" applyAlignment="1"/>
    <xf numFmtId="3" fontId="49" fillId="30" borderId="19" xfId="43" applyNumberFormat="1" applyFont="1" applyFill="1" applyBorder="1" applyAlignment="1">
      <alignment horizontal="left"/>
    </xf>
    <xf numFmtId="164" fontId="48" fillId="31" borderId="46" xfId="42" applyNumberFormat="1" applyFont="1" applyFill="1" applyBorder="1" applyAlignment="1"/>
    <xf numFmtId="2" fontId="48" fillId="31" borderId="46" xfId="43" applyNumberFormat="1" applyFont="1" applyFill="1" applyBorder="1" applyAlignment="1"/>
    <xf numFmtId="0" fontId="49" fillId="30" borderId="46" xfId="0" applyFont="1" applyFill="1" applyBorder="1"/>
    <xf numFmtId="0" fontId="49" fillId="31" borderId="46" xfId="0" applyFont="1" applyFill="1" applyBorder="1"/>
    <xf numFmtId="2" fontId="48" fillId="30" borderId="46" xfId="43" applyNumberFormat="1" applyFont="1" applyFill="1" applyBorder="1" applyAlignment="1"/>
    <xf numFmtId="0" fontId="49" fillId="30" borderId="47" xfId="0" applyFont="1" applyFill="1" applyBorder="1"/>
    <xf numFmtId="0" fontId="48" fillId="0" borderId="33" xfId="43" applyFont="1" applyBorder="1" applyAlignment="1">
      <alignment vertical="center" wrapText="1"/>
    </xf>
    <xf numFmtId="0" fontId="48" fillId="0" borderId="34" xfId="43" applyFont="1" applyBorder="1" applyAlignment="1">
      <alignment vertical="center" wrapText="1"/>
    </xf>
    <xf numFmtId="0" fontId="48" fillId="0" borderId="36" xfId="43" applyFont="1" applyBorder="1" applyAlignment="1">
      <alignment vertical="center" wrapText="1"/>
    </xf>
    <xf numFmtId="0" fontId="48" fillId="0" borderId="16" xfId="43" applyFont="1" applyBorder="1" applyAlignment="1">
      <alignment vertical="center" wrapText="1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2" fontId="48" fillId="31" borderId="45" xfId="43" applyNumberFormat="1" applyFont="1" applyFill="1" applyBorder="1" applyAlignment="1"/>
    <xf numFmtId="2" fontId="48" fillId="31" borderId="42" xfId="43" applyNumberFormat="1" applyFont="1" applyFill="1" applyBorder="1" applyAlignment="1"/>
    <xf numFmtId="2" fontId="48" fillId="31" borderId="40" xfId="43" applyNumberFormat="1" applyFont="1" applyFill="1" applyBorder="1" applyAlignment="1"/>
    <xf numFmtId="0" fontId="49" fillId="0" borderId="0" xfId="0" applyFont="1" applyBorder="1"/>
    <xf numFmtId="2" fontId="49" fillId="31" borderId="19" xfId="43" applyNumberFormat="1" applyFont="1" applyFill="1" applyBorder="1" applyAlignment="1">
      <alignment horizontal="left"/>
    </xf>
    <xf numFmtId="0" fontId="49" fillId="31" borderId="38" xfId="0" applyFont="1" applyFill="1" applyBorder="1"/>
    <xf numFmtId="3" fontId="49" fillId="31" borderId="19" xfId="43" applyNumberFormat="1" applyFont="1" applyFill="1" applyBorder="1"/>
    <xf numFmtId="164" fontId="48" fillId="30" borderId="20" xfId="42" applyNumberFormat="1" applyFont="1" applyFill="1" applyBorder="1" applyAlignment="1">
      <alignment horizontal="left"/>
    </xf>
    <xf numFmtId="2" fontId="49" fillId="30" borderId="39" xfId="43" applyNumberFormat="1" applyFont="1" applyFill="1" applyBorder="1"/>
    <xf numFmtId="164" fontId="49" fillId="30" borderId="20" xfId="42" applyNumberFormat="1" applyFont="1" applyFill="1" applyBorder="1" applyAlignment="1">
      <alignment horizontal="right"/>
    </xf>
    <xf numFmtId="0" fontId="49" fillId="30" borderId="20" xfId="0" applyFont="1" applyFill="1" applyBorder="1" applyAlignment="1">
      <alignment horizontal="right"/>
    </xf>
    <xf numFmtId="0" fontId="54" fillId="0" borderId="0" xfId="0" applyFont="1" applyBorder="1" applyAlignment="1">
      <alignment horizontal="center"/>
    </xf>
    <xf numFmtId="3" fontId="53" fillId="31" borderId="45" xfId="43" applyNumberFormat="1" applyFont="1" applyFill="1" applyBorder="1" applyAlignment="1">
      <alignment horizontal="right"/>
    </xf>
    <xf numFmtId="164" fontId="53" fillId="31" borderId="40" xfId="42" applyNumberFormat="1" applyFont="1" applyFill="1" applyBorder="1" applyAlignment="1">
      <alignment horizontal="right"/>
    </xf>
    <xf numFmtId="164" fontId="53" fillId="31" borderId="46" xfId="42" applyNumberFormat="1" applyFont="1" applyFill="1" applyBorder="1" applyAlignment="1">
      <alignment horizontal="right"/>
    </xf>
    <xf numFmtId="164" fontId="53" fillId="31" borderId="38" xfId="42" applyNumberFormat="1" applyFont="1" applyFill="1" applyBorder="1" applyAlignment="1">
      <alignment horizontal="right"/>
    </xf>
    <xf numFmtId="3" fontId="53" fillId="31" borderId="46" xfId="43" applyNumberFormat="1" applyFont="1" applyFill="1" applyBorder="1" applyAlignment="1">
      <alignment horizontal="right"/>
    </xf>
    <xf numFmtId="164" fontId="55" fillId="31" borderId="38" xfId="42" applyNumberFormat="1" applyFont="1" applyFill="1" applyBorder="1" applyAlignment="1">
      <alignment horizontal="right"/>
    </xf>
    <xf numFmtId="49" fontId="53" fillId="31" borderId="38" xfId="43" applyNumberFormat="1" applyFont="1" applyFill="1" applyBorder="1" applyAlignment="1">
      <alignment horizontal="right"/>
    </xf>
    <xf numFmtId="3" fontId="56" fillId="30" borderId="19" xfId="43" applyNumberFormat="1" applyFont="1" applyFill="1" applyBorder="1" applyAlignment="1">
      <alignment horizontal="right"/>
    </xf>
    <xf numFmtId="3" fontId="56" fillId="30" borderId="19" xfId="43" applyNumberFormat="1" applyFont="1" applyFill="1" applyBorder="1" applyAlignment="1">
      <alignment horizontal="left"/>
    </xf>
    <xf numFmtId="3" fontId="56" fillId="31" borderId="46" xfId="43" applyNumberFormat="1" applyFont="1" applyFill="1" applyBorder="1" applyAlignment="1">
      <alignment horizontal="right"/>
    </xf>
    <xf numFmtId="0" fontId="56" fillId="30" borderId="35" xfId="0" applyFont="1" applyFill="1" applyBorder="1" applyAlignment="1">
      <alignment horizontal="right"/>
    </xf>
    <xf numFmtId="164" fontId="53" fillId="30" borderId="38" xfId="42" applyNumberFormat="1" applyFont="1" applyFill="1" applyBorder="1" applyAlignment="1">
      <alignment horizontal="right"/>
    </xf>
    <xf numFmtId="0" fontId="56" fillId="31" borderId="46" xfId="0" applyFont="1" applyFill="1" applyBorder="1" applyAlignment="1">
      <alignment horizontal="right"/>
    </xf>
    <xf numFmtId="3" fontId="53" fillId="31" borderId="38" xfId="43" applyNumberFormat="1" applyFont="1" applyFill="1" applyBorder="1" applyAlignment="1">
      <alignment horizontal="right"/>
    </xf>
    <xf numFmtId="3" fontId="56" fillId="30" borderId="46" xfId="43" applyNumberFormat="1" applyFont="1" applyFill="1" applyBorder="1" applyAlignment="1">
      <alignment horizontal="right"/>
    </xf>
    <xf numFmtId="49" fontId="53" fillId="30" borderId="38" xfId="42" applyNumberFormat="1" applyFont="1" applyFill="1" applyBorder="1" applyAlignment="1">
      <alignment horizontal="right"/>
    </xf>
    <xf numFmtId="3" fontId="53" fillId="30" borderId="46" xfId="43" applyNumberFormat="1" applyFont="1" applyFill="1" applyBorder="1" applyAlignment="1">
      <alignment horizontal="right"/>
    </xf>
    <xf numFmtId="49" fontId="53" fillId="30" borderId="38" xfId="43" applyNumberFormat="1" applyFont="1" applyFill="1" applyBorder="1" applyAlignment="1">
      <alignment horizontal="right"/>
    </xf>
    <xf numFmtId="3" fontId="56" fillId="30" borderId="47" xfId="43" applyNumberFormat="1" applyFont="1" applyFill="1" applyBorder="1" applyAlignment="1">
      <alignment horizontal="right"/>
    </xf>
    <xf numFmtId="164" fontId="53" fillId="30" borderId="39" xfId="42" applyNumberFormat="1" applyFont="1" applyFill="1" applyBorder="1" applyAlignment="1">
      <alignment horizontal="right"/>
    </xf>
    <xf numFmtId="3" fontId="57" fillId="30" borderId="0" xfId="43" applyNumberFormat="1" applyFont="1" applyFill="1" applyBorder="1" applyAlignment="1">
      <alignment horizontal="right"/>
    </xf>
    <xf numFmtId="164" fontId="58" fillId="30" borderId="0" xfId="42" applyNumberFormat="1" applyFont="1" applyFill="1" applyBorder="1" applyAlignment="1">
      <alignment horizontal="right"/>
    </xf>
    <xf numFmtId="49" fontId="58" fillId="30" borderId="0" xfId="43" applyNumberFormat="1" applyFont="1" applyFill="1" applyBorder="1" applyAlignment="1">
      <alignment horizontal="right"/>
    </xf>
    <xf numFmtId="0" fontId="57" fillId="30" borderId="0" xfId="0" applyFont="1" applyFill="1" applyBorder="1"/>
    <xf numFmtId="164" fontId="58" fillId="30" borderId="0" xfId="42" applyNumberFormat="1" applyFont="1" applyFill="1" applyBorder="1"/>
    <xf numFmtId="0" fontId="57" fillId="30" borderId="0" xfId="0" applyFont="1" applyFill="1"/>
    <xf numFmtId="164" fontId="58" fillId="30" borderId="0" xfId="42" applyNumberFormat="1" applyFont="1" applyFill="1"/>
    <xf numFmtId="0" fontId="57" fillId="0" borderId="0" xfId="0" applyFont="1"/>
    <xf numFmtId="164" fontId="58" fillId="0" borderId="0" xfId="42" applyNumberFormat="1" applyFont="1"/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59" fillId="0" borderId="0" xfId="0" applyFont="1" applyBorder="1" applyAlignment="1">
      <alignment horizontal="center"/>
    </xf>
    <xf numFmtId="3" fontId="60" fillId="31" borderId="45" xfId="43" applyNumberFormat="1" applyFont="1" applyFill="1" applyBorder="1" applyAlignment="1">
      <alignment horizontal="right"/>
    </xf>
    <xf numFmtId="164" fontId="60" fillId="31" borderId="40" xfId="42" applyNumberFormat="1" applyFont="1" applyFill="1" applyBorder="1" applyAlignment="1">
      <alignment horizontal="right"/>
    </xf>
    <xf numFmtId="164" fontId="60" fillId="31" borderId="46" xfId="42" applyNumberFormat="1" applyFont="1" applyFill="1" applyBorder="1" applyAlignment="1">
      <alignment horizontal="right"/>
    </xf>
    <xf numFmtId="164" fontId="60" fillId="31" borderId="38" xfId="42" applyNumberFormat="1" applyFont="1" applyFill="1" applyBorder="1" applyAlignment="1">
      <alignment horizontal="right"/>
    </xf>
    <xf numFmtId="3" fontId="60" fillId="31" borderId="46" xfId="43" applyNumberFormat="1" applyFont="1" applyFill="1" applyBorder="1" applyAlignment="1">
      <alignment horizontal="right"/>
    </xf>
    <xf numFmtId="164" fontId="61" fillId="31" borderId="38" xfId="42" applyNumberFormat="1" applyFont="1" applyFill="1" applyBorder="1" applyAlignment="1">
      <alignment horizontal="right"/>
    </xf>
    <xf numFmtId="49" fontId="60" fillId="31" borderId="38" xfId="43" applyNumberFormat="1" applyFont="1" applyFill="1" applyBorder="1" applyAlignment="1">
      <alignment horizontal="right"/>
    </xf>
    <xf numFmtId="3" fontId="62" fillId="30" borderId="19" xfId="43" applyNumberFormat="1" applyFont="1" applyFill="1" applyBorder="1" applyAlignment="1">
      <alignment horizontal="right"/>
    </xf>
    <xf numFmtId="3" fontId="62" fillId="30" borderId="19" xfId="43" applyNumberFormat="1" applyFont="1" applyFill="1" applyBorder="1" applyAlignment="1">
      <alignment horizontal="left"/>
    </xf>
    <xf numFmtId="3" fontId="62" fillId="31" borderId="46" xfId="43" applyNumberFormat="1" applyFont="1" applyFill="1" applyBorder="1" applyAlignment="1">
      <alignment horizontal="right"/>
    </xf>
    <xf numFmtId="0" fontId="62" fillId="30" borderId="35" xfId="0" applyFont="1" applyFill="1" applyBorder="1" applyAlignment="1">
      <alignment horizontal="right"/>
    </xf>
    <xf numFmtId="164" fontId="60" fillId="30" borderId="38" xfId="42" applyNumberFormat="1" applyFont="1" applyFill="1" applyBorder="1" applyAlignment="1">
      <alignment horizontal="right"/>
    </xf>
    <xf numFmtId="0" fontId="62" fillId="31" borderId="46" xfId="0" applyFont="1" applyFill="1" applyBorder="1" applyAlignment="1">
      <alignment horizontal="right"/>
    </xf>
    <xf numFmtId="3" fontId="60" fillId="31" borderId="38" xfId="43" applyNumberFormat="1" applyFont="1" applyFill="1" applyBorder="1" applyAlignment="1">
      <alignment horizontal="right"/>
    </xf>
    <xf numFmtId="3" fontId="62" fillId="30" borderId="46" xfId="43" applyNumberFormat="1" applyFont="1" applyFill="1" applyBorder="1" applyAlignment="1">
      <alignment horizontal="right"/>
    </xf>
    <xf numFmtId="49" fontId="60" fillId="30" borderId="38" xfId="42" applyNumberFormat="1" applyFont="1" applyFill="1" applyBorder="1" applyAlignment="1">
      <alignment horizontal="right"/>
    </xf>
    <xf numFmtId="3" fontId="60" fillId="30" borderId="46" xfId="43" applyNumberFormat="1" applyFont="1" applyFill="1" applyBorder="1" applyAlignment="1">
      <alignment horizontal="right"/>
    </xf>
    <xf numFmtId="49" fontId="60" fillId="30" borderId="38" xfId="43" applyNumberFormat="1" applyFont="1" applyFill="1" applyBorder="1" applyAlignment="1">
      <alignment horizontal="right"/>
    </xf>
    <xf numFmtId="3" fontId="62" fillId="30" borderId="47" xfId="43" applyNumberFormat="1" applyFont="1" applyFill="1" applyBorder="1" applyAlignment="1">
      <alignment horizontal="right"/>
    </xf>
    <xf numFmtId="164" fontId="60" fillId="30" borderId="39" xfId="42" applyNumberFormat="1" applyFont="1" applyFill="1" applyBorder="1" applyAlignment="1">
      <alignment horizontal="right"/>
    </xf>
    <xf numFmtId="3" fontId="63" fillId="30" borderId="0" xfId="43" applyNumberFormat="1" applyFont="1" applyFill="1" applyBorder="1" applyAlignment="1">
      <alignment horizontal="right"/>
    </xf>
    <xf numFmtId="164" fontId="64" fillId="30" borderId="0" xfId="42" applyNumberFormat="1" applyFont="1" applyFill="1" applyBorder="1" applyAlignment="1">
      <alignment horizontal="right"/>
    </xf>
    <xf numFmtId="49" fontId="64" fillId="30" borderId="0" xfId="43" applyNumberFormat="1" applyFont="1" applyFill="1" applyBorder="1" applyAlignment="1">
      <alignment horizontal="right"/>
    </xf>
    <xf numFmtId="0" fontId="63" fillId="30" borderId="0" xfId="0" applyFont="1" applyFill="1" applyBorder="1"/>
    <xf numFmtId="164" fontId="64" fillId="30" borderId="0" xfId="42" applyNumberFormat="1" applyFont="1" applyFill="1" applyBorder="1"/>
    <xf numFmtId="0" fontId="63" fillId="30" borderId="0" xfId="0" applyFont="1" applyFill="1"/>
    <xf numFmtId="164" fontId="64" fillId="30" borderId="0" xfId="42" applyNumberFormat="1" applyFont="1" applyFill="1"/>
    <xf numFmtId="0" fontId="63" fillId="0" borderId="0" xfId="0" applyFont="1"/>
    <xf numFmtId="164" fontId="64" fillId="0" borderId="0" xfId="42" applyNumberFormat="1" applyFont="1"/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31" fillId="0" borderId="32" xfId="43" applyFont="1" applyBorder="1" applyAlignment="1">
      <alignment horizontal="center" vertical="center"/>
    </xf>
    <xf numFmtId="0" fontId="31" fillId="0" borderId="14" xfId="43" applyFont="1" applyBorder="1" applyAlignment="1">
      <alignment horizontal="center" vertical="center"/>
    </xf>
    <xf numFmtId="0" fontId="31" fillId="0" borderId="17" xfId="43" applyFont="1" applyBorder="1" applyAlignment="1">
      <alignment horizontal="center" vertical="center"/>
    </xf>
    <xf numFmtId="0" fontId="29" fillId="0" borderId="23" xfId="43" applyFont="1" applyBorder="1" applyAlignment="1">
      <alignment horizontal="center"/>
    </xf>
    <xf numFmtId="0" fontId="29" fillId="0" borderId="24" xfId="43" applyFont="1" applyBorder="1" applyAlignment="1">
      <alignment horizontal="center"/>
    </xf>
    <xf numFmtId="0" fontId="29" fillId="0" borderId="25" xfId="43" applyFont="1" applyBorder="1" applyAlignment="1">
      <alignment horizontal="center"/>
    </xf>
    <xf numFmtId="0" fontId="26" fillId="0" borderId="0" xfId="43" applyFont="1" applyAlignment="1">
      <alignment horizontal="center" vertical="center"/>
    </xf>
    <xf numFmtId="0" fontId="29" fillId="0" borderId="26" xfId="43" applyFont="1" applyBorder="1" applyAlignment="1">
      <alignment horizontal="center"/>
    </xf>
    <xf numFmtId="0" fontId="29" fillId="0" borderId="27" xfId="43" applyFont="1" applyBorder="1" applyAlignment="1">
      <alignment horizontal="center"/>
    </xf>
    <xf numFmtId="0" fontId="29" fillId="0" borderId="28" xfId="43" applyFont="1" applyBorder="1" applyAlignment="1">
      <alignment horizontal="center"/>
    </xf>
    <xf numFmtId="0" fontId="26" fillId="0" borderId="29" xfId="43" applyFont="1" applyBorder="1" applyAlignment="1">
      <alignment horizontal="center" vertical="center"/>
    </xf>
    <xf numFmtId="3" fontId="49" fillId="30" borderId="46" xfId="43" applyNumberFormat="1" applyFont="1" applyFill="1" applyBorder="1" applyAlignment="1">
      <alignment horizontal="center"/>
    </xf>
    <xf numFmtId="3" fontId="49" fillId="30" borderId="38" xfId="43" applyNumberFormat="1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0" fontId="52" fillId="0" borderId="0" xfId="0" applyFont="1" applyBorder="1" applyAlignment="1">
      <alignment horizontal="center"/>
    </xf>
    <xf numFmtId="3" fontId="49" fillId="30" borderId="47" xfId="43" applyNumberFormat="1" applyFont="1" applyFill="1" applyBorder="1" applyAlignment="1">
      <alignment horizontal="center"/>
    </xf>
    <xf numFmtId="3" fontId="49" fillId="30" borderId="39" xfId="43" applyNumberFormat="1" applyFont="1" applyFill="1" applyBorder="1" applyAlignment="1">
      <alignment horizontal="center"/>
    </xf>
    <xf numFmtId="0" fontId="48" fillId="0" borderId="32" xfId="43" applyFont="1" applyBorder="1" applyAlignment="1">
      <alignment horizontal="center" vertical="center"/>
    </xf>
    <xf numFmtId="0" fontId="48" fillId="0" borderId="14" xfId="43" applyFont="1" applyBorder="1" applyAlignment="1">
      <alignment horizontal="center" vertical="center"/>
    </xf>
    <xf numFmtId="0" fontId="48" fillId="0" borderId="17" xfId="43" applyFont="1" applyBorder="1" applyAlignment="1">
      <alignment horizontal="center" vertical="center"/>
    </xf>
    <xf numFmtId="0" fontId="49" fillId="31" borderId="43" xfId="0" applyFont="1" applyFill="1" applyBorder="1" applyAlignment="1">
      <alignment horizontal="left"/>
    </xf>
    <xf numFmtId="0" fontId="49" fillId="31" borderId="38" xfId="0" applyFont="1" applyFill="1" applyBorder="1" applyAlignment="1">
      <alignment horizontal="left"/>
    </xf>
    <xf numFmtId="0" fontId="49" fillId="30" borderId="43" xfId="0" applyFont="1" applyFill="1" applyBorder="1" applyAlignment="1">
      <alignment horizontal="left"/>
    </xf>
    <xf numFmtId="0" fontId="49" fillId="30" borderId="38" xfId="0" applyFont="1" applyFill="1" applyBorder="1" applyAlignment="1">
      <alignment horizontal="left"/>
    </xf>
    <xf numFmtId="17" fontId="48" fillId="0" borderId="33" xfId="43" applyNumberFormat="1" applyFont="1" applyBorder="1" applyAlignment="1">
      <alignment horizontal="center" vertical="center"/>
    </xf>
    <xf numFmtId="0" fontId="48" fillId="0" borderId="34" xfId="43" applyFont="1" applyBorder="1" applyAlignment="1">
      <alignment horizontal="center" vertical="center"/>
    </xf>
    <xf numFmtId="0" fontId="48" fillId="0" borderId="35" xfId="43" applyFont="1" applyBorder="1" applyAlignment="1">
      <alignment horizontal="center" vertical="center"/>
    </xf>
    <xf numFmtId="0" fontId="48" fillId="0" borderId="13" xfId="43" applyFont="1" applyBorder="1" applyAlignment="1">
      <alignment horizontal="center" vertical="center"/>
    </xf>
    <xf numFmtId="0" fontId="48" fillId="0" borderId="36" xfId="43" applyFont="1" applyBorder="1" applyAlignment="1">
      <alignment horizontal="center" vertical="center"/>
    </xf>
    <xf numFmtId="0" fontId="48" fillId="0" borderId="16" xfId="43" applyFont="1" applyBorder="1" applyAlignment="1">
      <alignment horizontal="center" vertical="center"/>
    </xf>
    <xf numFmtId="2" fontId="48" fillId="31" borderId="45" xfId="43" applyNumberFormat="1" applyFont="1" applyFill="1" applyBorder="1" applyAlignment="1">
      <alignment horizontal="left"/>
    </xf>
    <xf numFmtId="2" fontId="48" fillId="31" borderId="42" xfId="43" applyNumberFormat="1" applyFont="1" applyFill="1" applyBorder="1" applyAlignment="1">
      <alignment horizontal="left"/>
    </xf>
    <xf numFmtId="2" fontId="48" fillId="31" borderId="40" xfId="43" applyNumberFormat="1" applyFont="1" applyFill="1" applyBorder="1" applyAlignment="1">
      <alignment horizontal="left"/>
    </xf>
    <xf numFmtId="0" fontId="48" fillId="0" borderId="33" xfId="43" applyFont="1" applyBorder="1" applyAlignment="1">
      <alignment horizontal="center" vertical="center"/>
    </xf>
    <xf numFmtId="0" fontId="48" fillId="0" borderId="37" xfId="43" applyFont="1" applyBorder="1" applyAlignment="1">
      <alignment horizontal="center" vertical="center"/>
    </xf>
    <xf numFmtId="0" fontId="48" fillId="0" borderId="0" xfId="43" applyFont="1" applyBorder="1" applyAlignment="1">
      <alignment horizontal="center" vertical="center"/>
    </xf>
    <xf numFmtId="0" fontId="48" fillId="0" borderId="41" xfId="43" applyFont="1" applyBorder="1" applyAlignment="1">
      <alignment horizontal="center" vertical="center"/>
    </xf>
    <xf numFmtId="0" fontId="48" fillId="0" borderId="35" xfId="43" applyFont="1" applyBorder="1" applyAlignment="1">
      <alignment horizontal="center" vertical="center" wrapText="1"/>
    </xf>
    <xf numFmtId="0" fontId="48" fillId="0" borderId="13" xfId="43" applyFont="1" applyBorder="1" applyAlignment="1">
      <alignment horizontal="center" vertical="center" wrapText="1"/>
    </xf>
    <xf numFmtId="3" fontId="56" fillId="30" borderId="46" xfId="43" applyNumberFormat="1" applyFont="1" applyFill="1" applyBorder="1" applyAlignment="1">
      <alignment horizontal="center"/>
    </xf>
    <xf numFmtId="3" fontId="56" fillId="30" borderId="38" xfId="43" applyNumberFormat="1" applyFont="1" applyFill="1" applyBorder="1" applyAlignment="1">
      <alignment horizontal="center"/>
    </xf>
    <xf numFmtId="3" fontId="56" fillId="30" borderId="47" xfId="43" applyNumberFormat="1" applyFont="1" applyFill="1" applyBorder="1" applyAlignment="1">
      <alignment horizontal="center"/>
    </xf>
    <xf numFmtId="3" fontId="56" fillId="30" borderId="39" xfId="43" applyNumberFormat="1" applyFont="1" applyFill="1" applyBorder="1" applyAlignment="1">
      <alignment horizontal="center"/>
    </xf>
    <xf numFmtId="17" fontId="53" fillId="0" borderId="33" xfId="43" applyNumberFormat="1" applyFont="1" applyBorder="1" applyAlignment="1">
      <alignment horizontal="center" vertical="center"/>
    </xf>
    <xf numFmtId="0" fontId="53" fillId="0" borderId="34" xfId="43" applyFont="1" applyBorder="1" applyAlignment="1">
      <alignment horizontal="center" vertical="center"/>
    </xf>
    <xf numFmtId="0" fontId="53" fillId="0" borderId="35" xfId="43" applyFont="1" applyBorder="1" applyAlignment="1">
      <alignment horizontal="center" vertical="center"/>
    </xf>
    <xf numFmtId="0" fontId="53" fillId="0" borderId="13" xfId="43" applyFont="1" applyBorder="1" applyAlignment="1">
      <alignment horizontal="center" vertical="center"/>
    </xf>
    <xf numFmtId="0" fontId="53" fillId="0" borderId="36" xfId="43" applyFont="1" applyBorder="1" applyAlignment="1">
      <alignment horizontal="center" vertical="center"/>
    </xf>
    <xf numFmtId="0" fontId="53" fillId="0" borderId="16" xfId="43" applyFont="1" applyBorder="1" applyAlignment="1">
      <alignment horizontal="center" vertical="center"/>
    </xf>
    <xf numFmtId="3" fontId="62" fillId="30" borderId="46" xfId="43" applyNumberFormat="1" applyFont="1" applyFill="1" applyBorder="1" applyAlignment="1">
      <alignment horizontal="center"/>
    </xf>
    <xf numFmtId="3" fontId="62" fillId="30" borderId="38" xfId="43" applyNumberFormat="1" applyFont="1" applyFill="1" applyBorder="1" applyAlignment="1">
      <alignment horizontal="center"/>
    </xf>
    <xf numFmtId="3" fontId="62" fillId="30" borderId="47" xfId="43" applyNumberFormat="1" applyFont="1" applyFill="1" applyBorder="1" applyAlignment="1">
      <alignment horizontal="center"/>
    </xf>
    <xf numFmtId="3" fontId="62" fillId="30" borderId="39" xfId="43" applyNumberFormat="1" applyFont="1" applyFill="1" applyBorder="1" applyAlignment="1">
      <alignment horizontal="center"/>
    </xf>
    <xf numFmtId="17" fontId="60" fillId="0" borderId="33" xfId="43" applyNumberFormat="1" applyFont="1" applyBorder="1" applyAlignment="1">
      <alignment horizontal="center" vertical="center"/>
    </xf>
    <xf numFmtId="0" fontId="60" fillId="0" borderId="34" xfId="43" applyFont="1" applyBorder="1" applyAlignment="1">
      <alignment horizontal="center" vertical="center"/>
    </xf>
    <xf numFmtId="0" fontId="60" fillId="0" borderId="35" xfId="43" applyFont="1" applyBorder="1" applyAlignment="1">
      <alignment horizontal="center" vertical="center"/>
    </xf>
    <xf numFmtId="0" fontId="60" fillId="0" borderId="13" xfId="43" applyFont="1" applyBorder="1" applyAlignment="1">
      <alignment horizontal="center" vertical="center"/>
    </xf>
    <xf numFmtId="0" fontId="60" fillId="0" borderId="36" xfId="43" applyFont="1" applyBorder="1" applyAlignment="1">
      <alignment horizontal="center" vertical="center"/>
    </xf>
    <xf numFmtId="0" fontId="60" fillId="0" borderId="16" xfId="43" applyFont="1" applyBorder="1" applyAlignment="1">
      <alignment horizontal="center" vertical="center"/>
    </xf>
    <xf numFmtId="3" fontId="49" fillId="31" borderId="46" xfId="43" applyNumberFormat="1" applyFont="1" applyFill="1" applyBorder="1" applyAlignment="1">
      <alignment horizontal="center"/>
    </xf>
    <xf numFmtId="3" fontId="49" fillId="31" borderId="38" xfId="43" applyNumberFormat="1" applyFont="1" applyFill="1" applyBorder="1" applyAlignment="1">
      <alignment horizontal="center"/>
    </xf>
  </cellXfs>
  <cellStyles count="4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te" xfId="37"/>
    <cellStyle name="Output" xfId="38"/>
    <cellStyle name="Title" xfId="39"/>
    <cellStyle name="Total" xfId="40"/>
    <cellStyle name="Warning Text" xfId="41"/>
    <cellStyle name="เครื่องหมายจุลภาค" xfId="42" builtinId="3"/>
    <cellStyle name="ปกติ" xfId="0" builtinId="0"/>
    <cellStyle name="ปกติ_Sheet1" xfId="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R115"/>
  <sheetViews>
    <sheetView view="pageBreakPreview" topLeftCell="A73" zoomScale="60" workbookViewId="0">
      <selection activeCell="F25" sqref="F25"/>
    </sheetView>
  </sheetViews>
  <sheetFormatPr defaultRowHeight="12.75"/>
  <cols>
    <col min="1" max="1" width="34.140625" style="24" customWidth="1"/>
    <col min="2" max="2" width="7.7109375" style="39" customWidth="1"/>
    <col min="3" max="3" width="9.5703125" style="24" customWidth="1"/>
    <col min="4" max="4" width="7.28515625" style="40" customWidth="1"/>
    <col min="5" max="5" width="7.42578125" style="40" customWidth="1"/>
    <col min="6" max="6" width="7.7109375" style="50" customWidth="1"/>
    <col min="7" max="7" width="8.140625" style="41" customWidth="1"/>
    <col min="8" max="8" width="7.140625" style="40" customWidth="1"/>
    <col min="9" max="9" width="7.42578125" style="40" customWidth="1"/>
    <col min="10" max="10" width="7.28515625" style="40" customWidth="1"/>
    <col min="11" max="11" width="8" style="41" customWidth="1"/>
    <col min="12" max="12" width="7.140625" style="40" customWidth="1"/>
    <col min="13" max="13" width="7" style="40" customWidth="1"/>
    <col min="14" max="14" width="7.28515625" style="40" customWidth="1"/>
    <col min="15" max="15" width="8.42578125" style="41" customWidth="1"/>
    <col min="16" max="16" width="7.28515625" style="40" customWidth="1"/>
    <col min="17" max="17" width="7.7109375" style="40" customWidth="1"/>
    <col min="18" max="18" width="7.28515625" style="40" customWidth="1"/>
    <col min="19" max="19" width="8.42578125" style="41" customWidth="1"/>
    <col min="20" max="20" width="9.140625" style="41"/>
    <col min="21" max="21" width="11.42578125" style="117" customWidth="1"/>
    <col min="22" max="22" width="9.140625" style="48"/>
    <col min="23" max="16384" width="9.140625" style="8"/>
  </cols>
  <sheetData>
    <row r="1" spans="1:200" ht="23.25">
      <c r="A1" s="384" t="s">
        <v>60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7"/>
      <c r="V1" s="43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</row>
    <row r="2" spans="1:200" ht="24" thickBot="1">
      <c r="A2" s="388" t="s">
        <v>93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113"/>
      <c r="V2" s="43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</row>
    <row r="3" spans="1:200" ht="21.75">
      <c r="A3" s="9"/>
      <c r="B3" s="10"/>
      <c r="C3" s="10"/>
      <c r="D3" s="385" t="s">
        <v>1</v>
      </c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7"/>
      <c r="U3" s="11"/>
      <c r="V3" s="44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</row>
    <row r="4" spans="1:200" ht="21.75">
      <c r="A4" s="12" t="s">
        <v>96</v>
      </c>
      <c r="B4" s="13" t="s">
        <v>57</v>
      </c>
      <c r="C4" s="14" t="s">
        <v>0</v>
      </c>
      <c r="D4" s="381" t="s">
        <v>2</v>
      </c>
      <c r="E4" s="382"/>
      <c r="F4" s="382"/>
      <c r="G4" s="383"/>
      <c r="H4" s="381" t="s">
        <v>3</v>
      </c>
      <c r="I4" s="382"/>
      <c r="J4" s="382"/>
      <c r="K4" s="383"/>
      <c r="L4" s="381" t="s">
        <v>4</v>
      </c>
      <c r="M4" s="382"/>
      <c r="N4" s="382"/>
      <c r="O4" s="383"/>
      <c r="P4" s="381" t="s">
        <v>5</v>
      </c>
      <c r="Q4" s="382"/>
      <c r="R4" s="382"/>
      <c r="S4" s="383"/>
      <c r="T4" s="378" t="s">
        <v>6</v>
      </c>
      <c r="U4" s="11"/>
      <c r="V4" s="44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</row>
    <row r="5" spans="1:200" s="3" customFormat="1" ht="18.75" thickBot="1">
      <c r="A5" s="15"/>
      <c r="B5" s="16"/>
      <c r="C5" s="17" t="s">
        <v>59</v>
      </c>
      <c r="D5" s="172" t="s">
        <v>7</v>
      </c>
      <c r="E5" s="172" t="s">
        <v>8</v>
      </c>
      <c r="F5" s="173" t="s">
        <v>9</v>
      </c>
      <c r="G5" s="172" t="s">
        <v>10</v>
      </c>
      <c r="H5" s="172" t="s">
        <v>11</v>
      </c>
      <c r="I5" s="172" t="s">
        <v>12</v>
      </c>
      <c r="J5" s="172" t="s">
        <v>13</v>
      </c>
      <c r="K5" s="172" t="s">
        <v>14</v>
      </c>
      <c r="L5" s="172" t="s">
        <v>15</v>
      </c>
      <c r="M5" s="172" t="s">
        <v>16</v>
      </c>
      <c r="N5" s="172" t="s">
        <v>17</v>
      </c>
      <c r="O5" s="172" t="s">
        <v>18</v>
      </c>
      <c r="P5" s="172" t="s">
        <v>19</v>
      </c>
      <c r="Q5" s="172" t="s">
        <v>20</v>
      </c>
      <c r="R5" s="172" t="s">
        <v>21</v>
      </c>
      <c r="S5" s="172" t="s">
        <v>22</v>
      </c>
      <c r="T5" s="379"/>
      <c r="U5" s="18"/>
      <c r="V5" s="45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</row>
    <row r="6" spans="1:200" s="24" customFormat="1" ht="14.25">
      <c r="A6" s="19"/>
      <c r="B6" s="20"/>
      <c r="C6" s="21"/>
      <c r="D6" s="22" t="s">
        <v>58</v>
      </c>
      <c r="E6" s="22" t="s">
        <v>58</v>
      </c>
      <c r="F6" s="49" t="s">
        <v>58</v>
      </c>
      <c r="G6" s="22" t="s">
        <v>58</v>
      </c>
      <c r="H6" s="22" t="s">
        <v>58</v>
      </c>
      <c r="I6" s="22" t="s">
        <v>58</v>
      </c>
      <c r="J6" s="22" t="s">
        <v>58</v>
      </c>
      <c r="K6" s="22" t="s">
        <v>58</v>
      </c>
      <c r="L6" s="22" t="s">
        <v>58</v>
      </c>
      <c r="M6" s="22" t="s">
        <v>58</v>
      </c>
      <c r="N6" s="22" t="s">
        <v>58</v>
      </c>
      <c r="O6" s="22" t="s">
        <v>58</v>
      </c>
      <c r="P6" s="22" t="s">
        <v>58</v>
      </c>
      <c r="Q6" s="22" t="s">
        <v>58</v>
      </c>
      <c r="R6" s="22" t="s">
        <v>58</v>
      </c>
      <c r="S6" s="22" t="s">
        <v>58</v>
      </c>
      <c r="T6" s="380"/>
      <c r="U6" s="23"/>
      <c r="V6" s="46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</row>
    <row r="7" spans="1:200" ht="22.5" customHeight="1">
      <c r="A7" s="125" t="s">
        <v>23</v>
      </c>
      <c r="B7" s="126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25"/>
      <c r="V7" s="47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</row>
    <row r="8" spans="1:200" s="122" customFormat="1" ht="18.95" customHeight="1">
      <c r="A8" s="128" t="s">
        <v>97</v>
      </c>
      <c r="B8" s="129"/>
      <c r="C8" s="130"/>
      <c r="D8" s="130"/>
      <c r="E8" s="130"/>
      <c r="F8" s="130"/>
      <c r="G8" s="131">
        <f>G10*100/C10</f>
        <v>25.456827052494102</v>
      </c>
      <c r="H8" s="130"/>
      <c r="I8" s="130"/>
      <c r="J8" s="130"/>
      <c r="K8" s="131">
        <f>(G10+K10)*100/C10</f>
        <v>53.974884959041802</v>
      </c>
      <c r="L8" s="130"/>
      <c r="M8" s="130"/>
      <c r="N8" s="130"/>
      <c r="O8" s="131">
        <f>(G10+K10+O10)*100/C10</f>
        <v>79.970898286204687</v>
      </c>
      <c r="P8" s="130"/>
      <c r="Q8" s="130"/>
      <c r="R8" s="130"/>
      <c r="S8" s="130">
        <f>(G10+K10+O10+S10)*100/C10</f>
        <v>100</v>
      </c>
      <c r="T8" s="130"/>
      <c r="U8" s="119"/>
      <c r="V8" s="120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</row>
    <row r="9" spans="1:200" ht="17.25" customHeight="1">
      <c r="A9" s="132" t="s">
        <v>24</v>
      </c>
      <c r="B9" s="133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25"/>
      <c r="V9" s="47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</row>
    <row r="10" spans="1:200" ht="18" customHeight="1">
      <c r="A10" s="132" t="s">
        <v>25</v>
      </c>
      <c r="B10" s="133"/>
      <c r="C10" s="130">
        <f t="shared" ref="C10:R10" si="0">C14+C102</f>
        <v>1603342</v>
      </c>
      <c r="D10" s="130">
        <f t="shared" si="0"/>
        <v>76778.33</v>
      </c>
      <c r="E10" s="130">
        <f t="shared" si="0"/>
        <v>123628.33</v>
      </c>
      <c r="F10" s="130">
        <f t="shared" si="0"/>
        <v>207753.33</v>
      </c>
      <c r="G10" s="130">
        <f t="shared" si="0"/>
        <v>408160</v>
      </c>
      <c r="H10" s="130">
        <f t="shared" si="0"/>
        <v>144000.32999999999</v>
      </c>
      <c r="I10" s="130">
        <f t="shared" si="0"/>
        <v>183663.33</v>
      </c>
      <c r="J10" s="130">
        <f t="shared" si="0"/>
        <v>129578.33</v>
      </c>
      <c r="K10" s="130">
        <f t="shared" si="0"/>
        <v>457242</v>
      </c>
      <c r="L10" s="130">
        <f t="shared" si="0"/>
        <v>139578.32999999999</v>
      </c>
      <c r="M10" s="130">
        <f t="shared" si="0"/>
        <v>170983.33000000002</v>
      </c>
      <c r="N10" s="130">
        <f t="shared" si="0"/>
        <v>106578.33</v>
      </c>
      <c r="O10" s="130">
        <f t="shared" si="0"/>
        <v>416805</v>
      </c>
      <c r="P10" s="130">
        <f t="shared" si="0"/>
        <v>115338.33</v>
      </c>
      <c r="Q10" s="130">
        <f t="shared" si="0"/>
        <v>127283.33</v>
      </c>
      <c r="R10" s="130">
        <f t="shared" si="0"/>
        <v>77878.33</v>
      </c>
      <c r="S10" s="130">
        <f>S14+S104</f>
        <v>321135</v>
      </c>
      <c r="T10" s="130">
        <f>S10+O10+K10+G10</f>
        <v>1603342</v>
      </c>
      <c r="U10" s="27"/>
      <c r="V10" s="29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</row>
    <row r="11" spans="1:200" ht="18" customHeight="1">
      <c r="A11" s="132" t="s">
        <v>26</v>
      </c>
      <c r="B11" s="133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27"/>
      <c r="V11" s="29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</row>
    <row r="12" spans="1:200" ht="18.95" customHeight="1">
      <c r="A12" s="132" t="s">
        <v>27</v>
      </c>
      <c r="B12" s="133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27"/>
      <c r="V12" s="29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</row>
    <row r="13" spans="1:200" ht="18.95" customHeight="1">
      <c r="A13" s="134" t="s">
        <v>56</v>
      </c>
      <c r="B13" s="135"/>
      <c r="C13" s="136">
        <f t="shared" ref="C13:T13" si="1">C15+C104</f>
        <v>1603342</v>
      </c>
      <c r="D13" s="137">
        <f t="shared" si="1"/>
        <v>76778.33</v>
      </c>
      <c r="E13" s="137">
        <f t="shared" si="1"/>
        <v>123628.33</v>
      </c>
      <c r="F13" s="137">
        <f t="shared" si="1"/>
        <v>207753.33</v>
      </c>
      <c r="G13" s="136">
        <f t="shared" si="1"/>
        <v>408160</v>
      </c>
      <c r="H13" s="137">
        <f t="shared" si="1"/>
        <v>144000.32999999999</v>
      </c>
      <c r="I13" s="137">
        <f t="shared" si="1"/>
        <v>183663.33</v>
      </c>
      <c r="J13" s="137">
        <f t="shared" si="1"/>
        <v>129578.33</v>
      </c>
      <c r="K13" s="136">
        <f t="shared" si="1"/>
        <v>457242</v>
      </c>
      <c r="L13" s="137">
        <f t="shared" si="1"/>
        <v>139578.32999999999</v>
      </c>
      <c r="M13" s="137">
        <f t="shared" si="1"/>
        <v>170983.33000000002</v>
      </c>
      <c r="N13" s="137">
        <f t="shared" si="1"/>
        <v>106578.33</v>
      </c>
      <c r="O13" s="136">
        <f t="shared" si="1"/>
        <v>416805</v>
      </c>
      <c r="P13" s="137">
        <f t="shared" si="1"/>
        <v>115338.33</v>
      </c>
      <c r="Q13" s="137">
        <f t="shared" si="1"/>
        <v>127283.33</v>
      </c>
      <c r="R13" s="137">
        <f t="shared" si="1"/>
        <v>77878.33</v>
      </c>
      <c r="S13" s="136">
        <f t="shared" si="1"/>
        <v>321135</v>
      </c>
      <c r="T13" s="136">
        <f t="shared" si="1"/>
        <v>1603342</v>
      </c>
      <c r="U13" s="27"/>
      <c r="V13" s="29"/>
      <c r="W13" s="29"/>
      <c r="X13" s="29"/>
      <c r="Y13" s="29"/>
      <c r="Z13" s="29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</row>
    <row r="14" spans="1:200" ht="18.95" customHeight="1">
      <c r="A14" s="138" t="s">
        <v>28</v>
      </c>
      <c r="B14" s="139"/>
      <c r="C14" s="140">
        <f t="shared" ref="C14:T14" si="2">C15</f>
        <v>1462442</v>
      </c>
      <c r="D14" s="140">
        <f t="shared" si="2"/>
        <v>68120</v>
      </c>
      <c r="E14" s="140">
        <f t="shared" si="2"/>
        <v>108970</v>
      </c>
      <c r="F14" s="140">
        <f t="shared" si="2"/>
        <v>197095</v>
      </c>
      <c r="G14" s="140">
        <f t="shared" si="2"/>
        <v>374185</v>
      </c>
      <c r="H14" s="140">
        <f t="shared" si="2"/>
        <v>133342</v>
      </c>
      <c r="I14" s="140">
        <f t="shared" si="2"/>
        <v>169005</v>
      </c>
      <c r="J14" s="140">
        <f t="shared" si="2"/>
        <v>118920</v>
      </c>
      <c r="K14" s="140">
        <f t="shared" si="2"/>
        <v>421267</v>
      </c>
      <c r="L14" s="140">
        <f t="shared" si="2"/>
        <v>128920</v>
      </c>
      <c r="M14" s="140">
        <f t="shared" si="2"/>
        <v>151325</v>
      </c>
      <c r="N14" s="140">
        <f t="shared" si="2"/>
        <v>95920</v>
      </c>
      <c r="O14" s="140">
        <f t="shared" si="2"/>
        <v>375830</v>
      </c>
      <c r="P14" s="140">
        <f t="shared" si="2"/>
        <v>104680</v>
      </c>
      <c r="Q14" s="140">
        <f t="shared" si="2"/>
        <v>116625</v>
      </c>
      <c r="R14" s="140">
        <f t="shared" si="2"/>
        <v>69220</v>
      </c>
      <c r="S14" s="140">
        <f t="shared" si="2"/>
        <v>291160</v>
      </c>
      <c r="T14" s="140">
        <f t="shared" si="2"/>
        <v>1462442</v>
      </c>
      <c r="U14" s="114"/>
      <c r="V14" s="32"/>
      <c r="W14" s="32"/>
      <c r="X14" s="32"/>
      <c r="Y14" s="32"/>
      <c r="Z14" s="32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</row>
    <row r="15" spans="1:200" s="54" customFormat="1" ht="18.95" customHeight="1">
      <c r="A15" s="141" t="s">
        <v>63</v>
      </c>
      <c r="B15" s="142"/>
      <c r="C15" s="66">
        <f t="shared" ref="C15:T15" si="3">C17+C48+C56+C77+C93</f>
        <v>1462442</v>
      </c>
      <c r="D15" s="107">
        <f t="shared" si="3"/>
        <v>68120</v>
      </c>
      <c r="E15" s="107">
        <f t="shared" si="3"/>
        <v>108970</v>
      </c>
      <c r="F15" s="107">
        <f t="shared" si="3"/>
        <v>197095</v>
      </c>
      <c r="G15" s="66">
        <f t="shared" si="3"/>
        <v>374185</v>
      </c>
      <c r="H15" s="107">
        <f t="shared" si="3"/>
        <v>133342</v>
      </c>
      <c r="I15" s="107">
        <f t="shared" si="3"/>
        <v>169005</v>
      </c>
      <c r="J15" s="107">
        <f t="shared" si="3"/>
        <v>118920</v>
      </c>
      <c r="K15" s="66">
        <f t="shared" si="3"/>
        <v>421267</v>
      </c>
      <c r="L15" s="107">
        <f t="shared" si="3"/>
        <v>128920</v>
      </c>
      <c r="M15" s="107">
        <f t="shared" si="3"/>
        <v>151325</v>
      </c>
      <c r="N15" s="107">
        <f t="shared" si="3"/>
        <v>95920</v>
      </c>
      <c r="O15" s="66">
        <f t="shared" si="3"/>
        <v>375830</v>
      </c>
      <c r="P15" s="107">
        <f t="shared" si="3"/>
        <v>104680</v>
      </c>
      <c r="Q15" s="107">
        <f t="shared" si="3"/>
        <v>116625</v>
      </c>
      <c r="R15" s="107">
        <f t="shared" si="3"/>
        <v>69220</v>
      </c>
      <c r="S15" s="66">
        <f t="shared" si="3"/>
        <v>291160</v>
      </c>
      <c r="T15" s="66">
        <f t="shared" si="3"/>
        <v>1462442</v>
      </c>
      <c r="U15" s="27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</row>
    <row r="16" spans="1:200" s="54" customFormat="1" ht="18.95" customHeight="1">
      <c r="A16" s="141" t="s">
        <v>64</v>
      </c>
      <c r="B16" s="142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27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</row>
    <row r="17" spans="1:200" s="57" customFormat="1" ht="18.95" customHeight="1">
      <c r="A17" s="143" t="s">
        <v>23</v>
      </c>
      <c r="B17" s="94"/>
      <c r="C17" s="67">
        <f t="shared" ref="C17:S17" si="4">C21+C24+C26+C28+C31+C33+C36+C39+C41+C47</f>
        <v>520742</v>
      </c>
      <c r="D17" s="68">
        <f t="shared" si="4"/>
        <v>23820</v>
      </c>
      <c r="E17" s="68">
        <f t="shared" si="4"/>
        <v>38970</v>
      </c>
      <c r="F17" s="68">
        <f t="shared" si="4"/>
        <v>55395</v>
      </c>
      <c r="G17" s="69">
        <f t="shared" si="4"/>
        <v>118185</v>
      </c>
      <c r="H17" s="68">
        <f t="shared" si="4"/>
        <v>53842</v>
      </c>
      <c r="I17" s="68">
        <f t="shared" si="4"/>
        <v>62305</v>
      </c>
      <c r="J17" s="68">
        <f t="shared" si="4"/>
        <v>41620</v>
      </c>
      <c r="K17" s="69">
        <f t="shared" si="4"/>
        <v>157767</v>
      </c>
      <c r="L17" s="68">
        <f t="shared" si="4"/>
        <v>38620</v>
      </c>
      <c r="M17" s="68">
        <f t="shared" si="4"/>
        <v>56925</v>
      </c>
      <c r="N17" s="68">
        <f t="shared" si="4"/>
        <v>34120</v>
      </c>
      <c r="O17" s="69">
        <f t="shared" si="4"/>
        <v>129330</v>
      </c>
      <c r="P17" s="68">
        <f t="shared" si="4"/>
        <v>37880</v>
      </c>
      <c r="Q17" s="68">
        <f t="shared" si="4"/>
        <v>53125</v>
      </c>
      <c r="R17" s="68">
        <f t="shared" si="4"/>
        <v>23820</v>
      </c>
      <c r="S17" s="69">
        <f t="shared" si="4"/>
        <v>115460</v>
      </c>
      <c r="T17" s="67">
        <f>G17+K17+O17+S17</f>
        <v>520742</v>
      </c>
      <c r="U17" s="11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</row>
    <row r="18" spans="1:200" s="3" customFormat="1" ht="18.95" customHeight="1">
      <c r="A18" s="144" t="s">
        <v>29</v>
      </c>
      <c r="B18" s="145">
        <v>1000</v>
      </c>
      <c r="C18" s="70"/>
      <c r="D18" s="71">
        <v>80</v>
      </c>
      <c r="E18" s="71">
        <v>80</v>
      </c>
      <c r="F18" s="71">
        <v>80</v>
      </c>
      <c r="G18" s="70">
        <f>SUM(D18:F18)</f>
        <v>240</v>
      </c>
      <c r="H18" s="71">
        <v>80</v>
      </c>
      <c r="I18" s="71">
        <v>80</v>
      </c>
      <c r="J18" s="71">
        <v>120</v>
      </c>
      <c r="K18" s="70">
        <f>SUM(H18:J18)</f>
        <v>280</v>
      </c>
      <c r="L18" s="71">
        <v>120</v>
      </c>
      <c r="M18" s="71">
        <v>120</v>
      </c>
      <c r="N18" s="71">
        <v>80</v>
      </c>
      <c r="O18" s="70">
        <f>SUM(L18:N18)</f>
        <v>320</v>
      </c>
      <c r="P18" s="71">
        <v>80</v>
      </c>
      <c r="Q18" s="71">
        <v>80</v>
      </c>
      <c r="R18" s="71">
        <v>0</v>
      </c>
      <c r="S18" s="70">
        <f>SUM(P18:R18)</f>
        <v>160</v>
      </c>
      <c r="T18" s="70">
        <f>S18+O18+K18+G18</f>
        <v>1000</v>
      </c>
      <c r="U18" s="36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</row>
    <row r="19" spans="1:200" s="3" customFormat="1" ht="18" customHeight="1">
      <c r="A19" s="146" t="s">
        <v>30</v>
      </c>
      <c r="B19" s="35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  <c r="L19" s="72">
        <v>0</v>
      </c>
      <c r="M19" s="72">
        <v>0</v>
      </c>
      <c r="N19" s="72">
        <v>0</v>
      </c>
      <c r="O19" s="72">
        <v>0</v>
      </c>
      <c r="P19" s="72">
        <v>0</v>
      </c>
      <c r="Q19" s="72">
        <v>0</v>
      </c>
      <c r="R19" s="72">
        <v>0</v>
      </c>
      <c r="S19" s="72">
        <v>0</v>
      </c>
      <c r="T19" s="72">
        <v>0</v>
      </c>
      <c r="U19" s="36"/>
      <c r="V19" s="34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</row>
    <row r="20" spans="1:200" s="6" customFormat="1" ht="18" customHeight="1">
      <c r="A20" s="146" t="s">
        <v>31</v>
      </c>
      <c r="B20" s="147">
        <v>400</v>
      </c>
      <c r="C20" s="42"/>
      <c r="D20" s="37">
        <f>40</f>
        <v>40</v>
      </c>
      <c r="E20" s="37">
        <v>40</v>
      </c>
      <c r="F20" s="37">
        <v>40</v>
      </c>
      <c r="G20" s="42">
        <f>SUM(D20:F20)</f>
        <v>120</v>
      </c>
      <c r="H20" s="37">
        <v>40</v>
      </c>
      <c r="I20" s="37">
        <v>40</v>
      </c>
      <c r="J20" s="37">
        <v>40</v>
      </c>
      <c r="K20" s="42">
        <f>SUM(H20:J20)</f>
        <v>120</v>
      </c>
      <c r="L20" s="37">
        <v>40</v>
      </c>
      <c r="M20" s="37">
        <v>40</v>
      </c>
      <c r="N20" s="37">
        <v>40</v>
      </c>
      <c r="O20" s="42">
        <f>SUM(L20:N20)</f>
        <v>120</v>
      </c>
      <c r="P20" s="37">
        <v>40</v>
      </c>
      <c r="Q20" s="37">
        <v>0</v>
      </c>
      <c r="R20" s="37">
        <v>0</v>
      </c>
      <c r="S20" s="42">
        <f>SUM(P20:R20)</f>
        <v>40</v>
      </c>
      <c r="T20" s="42">
        <f>S20+O20+K20+G20</f>
        <v>400</v>
      </c>
      <c r="U20" s="1"/>
      <c r="V20" s="4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</row>
    <row r="21" spans="1:200" s="6" customFormat="1" ht="16.5" customHeight="1">
      <c r="A21" s="148"/>
      <c r="B21" s="147"/>
      <c r="C21" s="42">
        <f>G21+K21+O21+S21</f>
        <v>176300</v>
      </c>
      <c r="D21" s="37">
        <v>7940</v>
      </c>
      <c r="E21" s="37">
        <v>7940</v>
      </c>
      <c r="F21" s="37">
        <f>7940+2000+18255</f>
        <v>28195</v>
      </c>
      <c r="G21" s="42">
        <f>SUM(D21:F21)</f>
        <v>44075</v>
      </c>
      <c r="H21" s="37">
        <v>7940</v>
      </c>
      <c r="I21" s="37">
        <f>7940+2000+18255+1250</f>
        <v>29445</v>
      </c>
      <c r="J21" s="37">
        <v>7940</v>
      </c>
      <c r="K21" s="42">
        <f>SUM(H21:J21)</f>
        <v>45325</v>
      </c>
      <c r="L21" s="37">
        <v>7940</v>
      </c>
      <c r="M21" s="37">
        <f>7940+2000+18255-2500</f>
        <v>25695</v>
      </c>
      <c r="N21" s="37">
        <v>7940</v>
      </c>
      <c r="O21" s="42">
        <f>SUM(L21:N21)</f>
        <v>41575</v>
      </c>
      <c r="P21" s="37">
        <v>7940</v>
      </c>
      <c r="Q21" s="37">
        <f>7940+2000+18255+1250</f>
        <v>29445</v>
      </c>
      <c r="R21" s="37">
        <v>7940</v>
      </c>
      <c r="S21" s="42">
        <f>SUM(P21:R21)</f>
        <v>45325</v>
      </c>
      <c r="T21" s="42">
        <f>S21+O21+K21+G21</f>
        <v>176300</v>
      </c>
      <c r="U21" s="1"/>
      <c r="V21" s="4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</row>
    <row r="22" spans="1:200" s="3" customFormat="1" ht="15.75" customHeight="1">
      <c r="A22" s="149" t="s">
        <v>32</v>
      </c>
      <c r="B22" s="35">
        <v>0</v>
      </c>
      <c r="C22" s="72">
        <v>0</v>
      </c>
      <c r="D22" s="72">
        <v>0</v>
      </c>
      <c r="E22" s="72">
        <v>0</v>
      </c>
      <c r="F22" s="72">
        <v>0</v>
      </c>
      <c r="G22" s="72">
        <v>0</v>
      </c>
      <c r="H22" s="72">
        <v>0</v>
      </c>
      <c r="I22" s="72">
        <v>0</v>
      </c>
      <c r="J22" s="72">
        <v>0</v>
      </c>
      <c r="K22" s="72">
        <v>0</v>
      </c>
      <c r="L22" s="72">
        <v>0</v>
      </c>
      <c r="M22" s="72">
        <v>0</v>
      </c>
      <c r="N22" s="72">
        <v>0</v>
      </c>
      <c r="O22" s="72">
        <v>0</v>
      </c>
      <c r="P22" s="72">
        <v>0</v>
      </c>
      <c r="Q22" s="72">
        <v>0</v>
      </c>
      <c r="R22" s="72">
        <v>0</v>
      </c>
      <c r="S22" s="72">
        <v>0</v>
      </c>
      <c r="T22" s="72">
        <v>0</v>
      </c>
      <c r="U22" s="1"/>
      <c r="V22" s="4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</row>
    <row r="23" spans="1:200" s="3" customFormat="1" ht="18.75" customHeight="1">
      <c r="A23" s="149" t="s">
        <v>33</v>
      </c>
      <c r="B23" s="150">
        <v>15</v>
      </c>
      <c r="C23" s="72"/>
      <c r="D23" s="37">
        <v>1</v>
      </c>
      <c r="E23" s="37">
        <v>2</v>
      </c>
      <c r="F23" s="37">
        <v>2</v>
      </c>
      <c r="G23" s="42">
        <v>5</v>
      </c>
      <c r="H23" s="37">
        <v>2</v>
      </c>
      <c r="I23" s="37">
        <v>2</v>
      </c>
      <c r="J23" s="37">
        <v>2</v>
      </c>
      <c r="K23" s="42">
        <f t="shared" ref="K23:K28" si="5">SUM(H23:J23)</f>
        <v>6</v>
      </c>
      <c r="L23" s="37">
        <v>1</v>
      </c>
      <c r="M23" s="37">
        <v>1</v>
      </c>
      <c r="N23" s="37">
        <v>1</v>
      </c>
      <c r="O23" s="42">
        <f>SUM(L23:N23)</f>
        <v>3</v>
      </c>
      <c r="P23" s="37">
        <v>1</v>
      </c>
      <c r="Q23" s="37">
        <v>0</v>
      </c>
      <c r="R23" s="37">
        <v>0</v>
      </c>
      <c r="S23" s="42">
        <f>SUM(P23:R23)</f>
        <v>1</v>
      </c>
      <c r="T23" s="42">
        <f t="shared" ref="T23:T28" si="6">S23+O23+K23+G23</f>
        <v>15</v>
      </c>
      <c r="U23" s="1"/>
      <c r="V23" s="4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</row>
    <row r="24" spans="1:200" s="6" customFormat="1" ht="18.95" customHeight="1">
      <c r="A24" s="148"/>
      <c r="B24" s="147"/>
      <c r="C24" s="42">
        <f>G24+K24+O24+S24</f>
        <v>9485</v>
      </c>
      <c r="D24" s="37">
        <v>0</v>
      </c>
      <c r="E24" s="37">
        <f>2850+900</f>
        <v>3750</v>
      </c>
      <c r="F24" s="37">
        <v>0</v>
      </c>
      <c r="G24" s="42">
        <v>3750</v>
      </c>
      <c r="H24" s="37">
        <v>0</v>
      </c>
      <c r="I24" s="37">
        <v>2550</v>
      </c>
      <c r="J24" s="37">
        <v>0</v>
      </c>
      <c r="K24" s="42">
        <f t="shared" si="5"/>
        <v>2550</v>
      </c>
      <c r="L24" s="37">
        <v>0</v>
      </c>
      <c r="M24" s="37">
        <f>2250+635</f>
        <v>2885</v>
      </c>
      <c r="N24" s="37">
        <v>0</v>
      </c>
      <c r="O24" s="42">
        <f>SUM(H24:J24)</f>
        <v>2550</v>
      </c>
      <c r="P24" s="37">
        <v>0</v>
      </c>
      <c r="Q24" s="37">
        <v>0</v>
      </c>
      <c r="R24" s="37">
        <v>0</v>
      </c>
      <c r="S24" s="42">
        <v>635</v>
      </c>
      <c r="T24" s="42">
        <f t="shared" si="6"/>
        <v>9485</v>
      </c>
      <c r="U24" s="1"/>
      <c r="V24" s="4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</row>
    <row r="25" spans="1:200" s="3" customFormat="1" ht="18.95" customHeight="1">
      <c r="A25" s="149" t="s">
        <v>34</v>
      </c>
      <c r="B25" s="150">
        <v>1</v>
      </c>
      <c r="C25" s="72"/>
      <c r="D25" s="37">
        <v>1</v>
      </c>
      <c r="E25" s="37">
        <v>0</v>
      </c>
      <c r="F25" s="37">
        <v>0</v>
      </c>
      <c r="G25" s="42">
        <f>SUM(D25:F25)</f>
        <v>1</v>
      </c>
      <c r="H25" s="37">
        <v>0</v>
      </c>
      <c r="I25" s="37">
        <v>0</v>
      </c>
      <c r="J25" s="37">
        <v>0</v>
      </c>
      <c r="K25" s="42">
        <f t="shared" si="5"/>
        <v>0</v>
      </c>
      <c r="L25" s="37">
        <v>0</v>
      </c>
      <c r="M25" s="37">
        <v>0</v>
      </c>
      <c r="N25" s="37">
        <v>0</v>
      </c>
      <c r="O25" s="42">
        <f>SUM(L25:N25)</f>
        <v>0</v>
      </c>
      <c r="P25" s="37">
        <v>0</v>
      </c>
      <c r="Q25" s="37">
        <v>0</v>
      </c>
      <c r="R25" s="37">
        <v>0</v>
      </c>
      <c r="S25" s="42">
        <f>SUM(P25:R25)</f>
        <v>0</v>
      </c>
      <c r="T25" s="42">
        <f t="shared" si="6"/>
        <v>1</v>
      </c>
      <c r="U25" s="1"/>
      <c r="V25" s="4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</row>
    <row r="26" spans="1:200" s="6" customFormat="1" ht="18.95" customHeight="1">
      <c r="A26" s="148"/>
      <c r="B26" s="147"/>
      <c r="C26" s="42">
        <f>G26+K26+O26+S26</f>
        <v>95280</v>
      </c>
      <c r="D26" s="37">
        <v>7940</v>
      </c>
      <c r="E26" s="37">
        <v>7940</v>
      </c>
      <c r="F26" s="37">
        <v>7940</v>
      </c>
      <c r="G26" s="42">
        <f>SUM(D26:F26)</f>
        <v>23820</v>
      </c>
      <c r="H26" s="37">
        <v>7940</v>
      </c>
      <c r="I26" s="37">
        <v>7940</v>
      </c>
      <c r="J26" s="37">
        <v>7940</v>
      </c>
      <c r="K26" s="42">
        <f t="shared" si="5"/>
        <v>23820</v>
      </c>
      <c r="L26" s="37">
        <v>7940</v>
      </c>
      <c r="M26" s="37">
        <v>7940</v>
      </c>
      <c r="N26" s="37">
        <v>7940</v>
      </c>
      <c r="O26" s="42">
        <f>SUM(L26:N26)</f>
        <v>23820</v>
      </c>
      <c r="P26" s="37">
        <v>7940</v>
      </c>
      <c r="Q26" s="37">
        <v>7940</v>
      </c>
      <c r="R26" s="37">
        <v>7940</v>
      </c>
      <c r="S26" s="42">
        <f>SUM(P26:R26)</f>
        <v>23820</v>
      </c>
      <c r="T26" s="42">
        <f t="shared" si="6"/>
        <v>95280</v>
      </c>
      <c r="U26" s="1"/>
      <c r="V26" s="4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</row>
    <row r="27" spans="1:200" s="6" customFormat="1" ht="18.95" customHeight="1">
      <c r="A27" s="151" t="s">
        <v>35</v>
      </c>
      <c r="B27" s="147">
        <v>90</v>
      </c>
      <c r="C27" s="42"/>
      <c r="D27" s="37">
        <v>0</v>
      </c>
      <c r="E27" s="37">
        <v>10</v>
      </c>
      <c r="F27" s="37">
        <v>10</v>
      </c>
      <c r="G27" s="42">
        <f>SUM(D27:F27)</f>
        <v>20</v>
      </c>
      <c r="H27" s="37">
        <v>10</v>
      </c>
      <c r="I27" s="37">
        <v>10</v>
      </c>
      <c r="J27" s="37">
        <v>10</v>
      </c>
      <c r="K27" s="42">
        <f t="shared" si="5"/>
        <v>30</v>
      </c>
      <c r="L27" s="37">
        <v>10</v>
      </c>
      <c r="M27" s="37">
        <v>10</v>
      </c>
      <c r="N27" s="37">
        <v>10</v>
      </c>
      <c r="O27" s="42">
        <f>SUM(L27:N27)</f>
        <v>30</v>
      </c>
      <c r="P27" s="37">
        <v>10</v>
      </c>
      <c r="Q27" s="37">
        <v>0</v>
      </c>
      <c r="R27" s="37">
        <v>0</v>
      </c>
      <c r="S27" s="42">
        <f>SUM(P27:R27)</f>
        <v>10</v>
      </c>
      <c r="T27" s="42">
        <f t="shared" si="6"/>
        <v>90</v>
      </c>
      <c r="U27" s="1"/>
      <c r="V27" s="4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</row>
    <row r="28" spans="1:200" s="6" customFormat="1" ht="18.95" customHeight="1">
      <c r="A28" s="148"/>
      <c r="B28" s="147"/>
      <c r="C28" s="42">
        <f>G28+K28+O28+S28</f>
        <v>5800</v>
      </c>
      <c r="D28" s="37">
        <v>0</v>
      </c>
      <c r="E28" s="37">
        <f>600+500+2500</f>
        <v>3600</v>
      </c>
      <c r="F28" s="37">
        <v>0</v>
      </c>
      <c r="G28" s="42">
        <f>SUM(D28:F28)</f>
        <v>3600</v>
      </c>
      <c r="H28" s="37">
        <v>0</v>
      </c>
      <c r="I28" s="37">
        <v>1100</v>
      </c>
      <c r="J28" s="37">
        <v>0</v>
      </c>
      <c r="K28" s="42">
        <f t="shared" si="5"/>
        <v>1100</v>
      </c>
      <c r="L28" s="37">
        <v>0</v>
      </c>
      <c r="M28" s="37">
        <v>1100</v>
      </c>
      <c r="N28" s="37">
        <v>0</v>
      </c>
      <c r="O28" s="42">
        <f>SUM(L28:N28)</f>
        <v>1100</v>
      </c>
      <c r="P28" s="37">
        <v>0</v>
      </c>
      <c r="Q28" s="37">
        <v>0</v>
      </c>
      <c r="R28" s="37">
        <v>0</v>
      </c>
      <c r="S28" s="42">
        <f>SUM(P28:R28)</f>
        <v>0</v>
      </c>
      <c r="T28" s="42">
        <f t="shared" si="6"/>
        <v>5800</v>
      </c>
      <c r="U28" s="1"/>
      <c r="V28" s="4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</row>
    <row r="29" spans="1:200" s="3" customFormat="1" ht="18.95" customHeight="1">
      <c r="A29" s="149" t="s">
        <v>36</v>
      </c>
      <c r="B29" s="35">
        <v>0</v>
      </c>
      <c r="C29" s="72">
        <v>0</v>
      </c>
      <c r="D29" s="72">
        <v>0</v>
      </c>
      <c r="E29" s="72">
        <v>0</v>
      </c>
      <c r="F29" s="72">
        <v>0</v>
      </c>
      <c r="G29" s="72">
        <v>0</v>
      </c>
      <c r="H29" s="72">
        <v>0</v>
      </c>
      <c r="I29" s="72">
        <v>0</v>
      </c>
      <c r="J29" s="72">
        <v>0</v>
      </c>
      <c r="K29" s="72">
        <v>0</v>
      </c>
      <c r="L29" s="72">
        <v>0</v>
      </c>
      <c r="M29" s="72">
        <v>0</v>
      </c>
      <c r="N29" s="72">
        <v>0</v>
      </c>
      <c r="O29" s="72">
        <v>0</v>
      </c>
      <c r="P29" s="72">
        <v>0</v>
      </c>
      <c r="Q29" s="72">
        <v>0</v>
      </c>
      <c r="R29" s="72">
        <v>0</v>
      </c>
      <c r="S29" s="72">
        <v>0</v>
      </c>
      <c r="T29" s="72">
        <v>0</v>
      </c>
      <c r="U29" s="1"/>
      <c r="V29" s="4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</row>
    <row r="30" spans="1:200" s="3" customFormat="1" ht="18.95" customHeight="1">
      <c r="A30" s="146" t="s">
        <v>37</v>
      </c>
      <c r="B30" s="147">
        <v>30</v>
      </c>
      <c r="C30" s="42"/>
      <c r="D30" s="37">
        <v>0</v>
      </c>
      <c r="E30" s="37">
        <v>0</v>
      </c>
      <c r="F30" s="37">
        <v>0</v>
      </c>
      <c r="G30" s="42">
        <f t="shared" ref="G30:G36" si="7">SUM(D30:F30)</f>
        <v>0</v>
      </c>
      <c r="H30" s="37">
        <v>0</v>
      </c>
      <c r="I30" s="37">
        <v>15</v>
      </c>
      <c r="J30" s="37">
        <v>0</v>
      </c>
      <c r="K30" s="42">
        <f t="shared" ref="K30:K36" si="8">SUM(H30:J30)</f>
        <v>15</v>
      </c>
      <c r="L30" s="37">
        <v>0</v>
      </c>
      <c r="M30" s="37">
        <v>15</v>
      </c>
      <c r="N30" s="37">
        <v>0</v>
      </c>
      <c r="O30" s="42">
        <f t="shared" ref="O30:O36" si="9">SUM(L30:N30)</f>
        <v>15</v>
      </c>
      <c r="P30" s="37">
        <v>0</v>
      </c>
      <c r="Q30" s="37">
        <v>0</v>
      </c>
      <c r="R30" s="37">
        <v>0</v>
      </c>
      <c r="S30" s="42">
        <f t="shared" ref="S30:S36" si="10">SUM(P30:R30)</f>
        <v>0</v>
      </c>
      <c r="T30" s="42">
        <f t="shared" ref="T30:T36" si="11">S30+O30+K30+G30</f>
        <v>30</v>
      </c>
      <c r="U30" s="1"/>
      <c r="V30" s="4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</row>
    <row r="31" spans="1:200" s="6" customFormat="1" ht="18.95" customHeight="1">
      <c r="A31" s="148"/>
      <c r="B31" s="147"/>
      <c r="C31" s="42">
        <f>G31+K31+O31+S31</f>
        <v>5000</v>
      </c>
      <c r="D31" s="37">
        <v>0</v>
      </c>
      <c r="E31" s="37">
        <v>0</v>
      </c>
      <c r="F31" s="37">
        <v>0</v>
      </c>
      <c r="G31" s="42">
        <f t="shared" si="7"/>
        <v>0</v>
      </c>
      <c r="H31" s="37">
        <v>0</v>
      </c>
      <c r="I31" s="37">
        <v>1250</v>
      </c>
      <c r="J31" s="37">
        <v>0</v>
      </c>
      <c r="K31" s="42">
        <f t="shared" si="8"/>
        <v>1250</v>
      </c>
      <c r="L31" s="37">
        <v>0</v>
      </c>
      <c r="M31" s="37">
        <v>1250</v>
      </c>
      <c r="N31" s="37">
        <v>2500</v>
      </c>
      <c r="O31" s="42">
        <f t="shared" si="9"/>
        <v>3750</v>
      </c>
      <c r="P31" s="37">
        <v>0</v>
      </c>
      <c r="Q31" s="37">
        <v>0</v>
      </c>
      <c r="R31" s="37">
        <v>0</v>
      </c>
      <c r="S31" s="42">
        <f t="shared" si="10"/>
        <v>0</v>
      </c>
      <c r="T31" s="42">
        <f t="shared" si="11"/>
        <v>5000</v>
      </c>
      <c r="U31" s="1"/>
      <c r="V31" s="4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</row>
    <row r="32" spans="1:200" s="3" customFormat="1" ht="18.95" customHeight="1">
      <c r="A32" s="149" t="s">
        <v>38</v>
      </c>
      <c r="B32" s="150">
        <v>150</v>
      </c>
      <c r="C32" s="72"/>
      <c r="D32" s="37">
        <v>0</v>
      </c>
      <c r="E32" s="37">
        <v>0</v>
      </c>
      <c r="F32" s="37">
        <v>0</v>
      </c>
      <c r="G32" s="42">
        <f t="shared" si="7"/>
        <v>0</v>
      </c>
      <c r="H32" s="37">
        <v>0</v>
      </c>
      <c r="I32" s="37">
        <v>0</v>
      </c>
      <c r="J32" s="37">
        <v>100</v>
      </c>
      <c r="K32" s="42">
        <f t="shared" si="8"/>
        <v>100</v>
      </c>
      <c r="L32" s="37">
        <v>50</v>
      </c>
      <c r="M32" s="37">
        <v>0</v>
      </c>
      <c r="N32" s="37">
        <v>0</v>
      </c>
      <c r="O32" s="42">
        <f t="shared" si="9"/>
        <v>50</v>
      </c>
      <c r="P32" s="37">
        <v>0</v>
      </c>
      <c r="Q32" s="37">
        <v>0</v>
      </c>
      <c r="R32" s="37">
        <v>0</v>
      </c>
      <c r="S32" s="42">
        <f t="shared" si="10"/>
        <v>0</v>
      </c>
      <c r="T32" s="42">
        <f t="shared" si="11"/>
        <v>150</v>
      </c>
      <c r="U32" s="1"/>
      <c r="V32" s="4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</row>
    <row r="33" spans="1:200" s="6" customFormat="1" ht="18.95" customHeight="1">
      <c r="A33" s="148"/>
      <c r="B33" s="147"/>
      <c r="C33" s="42">
        <f>G33+K33+O33+S33</f>
        <v>15000</v>
      </c>
      <c r="D33" s="37">
        <v>0</v>
      </c>
      <c r="E33" s="37">
        <v>0</v>
      </c>
      <c r="F33" s="37">
        <v>0</v>
      </c>
      <c r="G33" s="42">
        <f t="shared" si="7"/>
        <v>0</v>
      </c>
      <c r="H33" s="37">
        <v>0</v>
      </c>
      <c r="I33" s="37">
        <v>0</v>
      </c>
      <c r="J33" s="37">
        <v>10000</v>
      </c>
      <c r="K33" s="42">
        <f t="shared" si="8"/>
        <v>10000</v>
      </c>
      <c r="L33" s="37">
        <f>5000</f>
        <v>5000</v>
      </c>
      <c r="M33" s="37">
        <v>0</v>
      </c>
      <c r="N33" s="37">
        <v>0</v>
      </c>
      <c r="O33" s="42">
        <f t="shared" si="9"/>
        <v>5000</v>
      </c>
      <c r="P33" s="37">
        <v>0</v>
      </c>
      <c r="Q33" s="37">
        <v>0</v>
      </c>
      <c r="R33" s="37">
        <v>0</v>
      </c>
      <c r="S33" s="42">
        <f t="shared" si="10"/>
        <v>0</v>
      </c>
      <c r="T33" s="42">
        <f t="shared" si="11"/>
        <v>15000</v>
      </c>
      <c r="U33" s="1"/>
      <c r="V33" s="4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</row>
    <row r="34" spans="1:200" s="3" customFormat="1" ht="18.95" customHeight="1">
      <c r="A34" s="149" t="s">
        <v>39</v>
      </c>
      <c r="B34" s="35" t="s">
        <v>98</v>
      </c>
      <c r="C34" s="35">
        <v>0</v>
      </c>
      <c r="D34" s="37">
        <v>65</v>
      </c>
      <c r="E34" s="37">
        <v>65</v>
      </c>
      <c r="F34" s="37">
        <v>65</v>
      </c>
      <c r="G34" s="42">
        <f t="shared" si="7"/>
        <v>195</v>
      </c>
      <c r="H34" s="37">
        <v>65</v>
      </c>
      <c r="I34" s="37">
        <v>65</v>
      </c>
      <c r="J34" s="37">
        <v>65</v>
      </c>
      <c r="K34" s="42">
        <f t="shared" si="8"/>
        <v>195</v>
      </c>
      <c r="L34" s="37">
        <v>70</v>
      </c>
      <c r="M34" s="37">
        <v>65</v>
      </c>
      <c r="N34" s="37">
        <v>65</v>
      </c>
      <c r="O34" s="42">
        <f t="shared" si="9"/>
        <v>200</v>
      </c>
      <c r="P34" s="37">
        <v>105</v>
      </c>
      <c r="Q34" s="37">
        <v>105</v>
      </c>
      <c r="R34" s="37">
        <v>0</v>
      </c>
      <c r="S34" s="42">
        <f t="shared" si="10"/>
        <v>210</v>
      </c>
      <c r="T34" s="42">
        <f t="shared" si="11"/>
        <v>800</v>
      </c>
      <c r="U34" s="1">
        <f>SUM(D34:F34)</f>
        <v>195</v>
      </c>
      <c r="V34" s="4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</row>
    <row r="35" spans="1:200" s="3" customFormat="1" ht="18.95" customHeight="1">
      <c r="A35" s="149" t="s">
        <v>40</v>
      </c>
      <c r="B35" s="150">
        <v>1100</v>
      </c>
      <c r="C35" s="72"/>
      <c r="D35" s="37">
        <v>0</v>
      </c>
      <c r="E35" s="37">
        <v>110</v>
      </c>
      <c r="F35" s="37">
        <v>110</v>
      </c>
      <c r="G35" s="42">
        <f t="shared" si="7"/>
        <v>220</v>
      </c>
      <c r="H35" s="37">
        <v>110</v>
      </c>
      <c r="I35" s="37">
        <v>110</v>
      </c>
      <c r="J35" s="37">
        <v>110</v>
      </c>
      <c r="K35" s="42">
        <f t="shared" si="8"/>
        <v>330</v>
      </c>
      <c r="L35" s="37">
        <v>110</v>
      </c>
      <c r="M35" s="37">
        <v>110</v>
      </c>
      <c r="N35" s="37">
        <v>110</v>
      </c>
      <c r="O35" s="42">
        <f t="shared" si="9"/>
        <v>330</v>
      </c>
      <c r="P35" s="37">
        <v>110</v>
      </c>
      <c r="Q35" s="37">
        <v>110</v>
      </c>
      <c r="R35" s="37">
        <v>0</v>
      </c>
      <c r="S35" s="42">
        <f t="shared" si="10"/>
        <v>220</v>
      </c>
      <c r="T35" s="42">
        <f t="shared" si="11"/>
        <v>1100</v>
      </c>
      <c r="U35" s="1"/>
      <c r="V35" s="4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</row>
    <row r="36" spans="1:200" s="6" customFormat="1" ht="18.95" customHeight="1">
      <c r="A36" s="148"/>
      <c r="B36" s="147"/>
      <c r="C36" s="42">
        <f>G36+K36+O36+S36</f>
        <v>87500</v>
      </c>
      <c r="D36" s="37">
        <v>0</v>
      </c>
      <c r="E36" s="37">
        <v>7800</v>
      </c>
      <c r="F36" s="37">
        <f>7800+2000</f>
        <v>9800</v>
      </c>
      <c r="G36" s="42">
        <f t="shared" si="7"/>
        <v>17600</v>
      </c>
      <c r="H36" s="37">
        <v>7800</v>
      </c>
      <c r="I36" s="37">
        <f>7800+2000</f>
        <v>9800</v>
      </c>
      <c r="J36" s="37">
        <v>7800</v>
      </c>
      <c r="K36" s="42">
        <f t="shared" si="8"/>
        <v>25400</v>
      </c>
      <c r="L36" s="37">
        <f>7800+2000</f>
        <v>9800</v>
      </c>
      <c r="M36" s="37">
        <v>7800</v>
      </c>
      <c r="N36" s="37">
        <v>7800</v>
      </c>
      <c r="O36" s="42">
        <f t="shared" si="9"/>
        <v>25400</v>
      </c>
      <c r="P36" s="37">
        <f>8750+2500+50</f>
        <v>11300</v>
      </c>
      <c r="Q36" s="37">
        <v>7800</v>
      </c>
      <c r="R36" s="37">
        <v>0</v>
      </c>
      <c r="S36" s="42">
        <f t="shared" si="10"/>
        <v>19100</v>
      </c>
      <c r="T36" s="42">
        <f t="shared" si="11"/>
        <v>87500</v>
      </c>
      <c r="U36" s="1"/>
      <c r="V36" s="4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</row>
    <row r="37" spans="1:200" s="3" customFormat="1" ht="18.95" customHeight="1">
      <c r="A37" s="146" t="s">
        <v>41</v>
      </c>
      <c r="B37" s="35">
        <v>0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0</v>
      </c>
      <c r="I37" s="72">
        <v>0</v>
      </c>
      <c r="J37" s="72">
        <v>0</v>
      </c>
      <c r="K37" s="72">
        <v>0</v>
      </c>
      <c r="L37" s="72">
        <v>0</v>
      </c>
      <c r="M37" s="72">
        <v>0</v>
      </c>
      <c r="N37" s="72">
        <v>0</v>
      </c>
      <c r="O37" s="72">
        <v>0</v>
      </c>
      <c r="P37" s="72">
        <v>0</v>
      </c>
      <c r="Q37" s="72">
        <v>0</v>
      </c>
      <c r="R37" s="72">
        <v>0</v>
      </c>
      <c r="S37" s="72">
        <v>0</v>
      </c>
      <c r="T37" s="72">
        <v>0</v>
      </c>
      <c r="U37" s="1"/>
      <c r="V37" s="4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</row>
    <row r="38" spans="1:200" s="3" customFormat="1" ht="18.95" customHeight="1">
      <c r="A38" s="149" t="s">
        <v>42</v>
      </c>
      <c r="B38" s="150">
        <v>100</v>
      </c>
      <c r="C38" s="72"/>
      <c r="D38" s="37">
        <v>0</v>
      </c>
      <c r="E38" s="37">
        <v>0</v>
      </c>
      <c r="F38" s="37">
        <v>0</v>
      </c>
      <c r="G38" s="42">
        <f>SUM(D38:F38)</f>
        <v>0</v>
      </c>
      <c r="H38" s="37">
        <v>100</v>
      </c>
      <c r="I38" s="37">
        <v>0</v>
      </c>
      <c r="J38" s="37">
        <v>0</v>
      </c>
      <c r="K38" s="42">
        <f>SUM(H38:J38)</f>
        <v>100</v>
      </c>
      <c r="L38" s="37">
        <v>0</v>
      </c>
      <c r="M38" s="37">
        <v>0</v>
      </c>
      <c r="N38" s="37">
        <v>0</v>
      </c>
      <c r="O38" s="42">
        <f>SUM(L38:N38)</f>
        <v>0</v>
      </c>
      <c r="P38" s="37">
        <v>0</v>
      </c>
      <c r="Q38" s="37">
        <v>0</v>
      </c>
      <c r="R38" s="37">
        <v>0</v>
      </c>
      <c r="S38" s="42">
        <f>SUM(P38:R38)</f>
        <v>0</v>
      </c>
      <c r="T38" s="42">
        <f>S38+O38+K38+G38</f>
        <v>100</v>
      </c>
      <c r="U38" s="1"/>
      <c r="V38" s="4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</row>
    <row r="39" spans="1:200" s="6" customFormat="1" ht="18.95" customHeight="1">
      <c r="A39" s="148"/>
      <c r="B39" s="147"/>
      <c r="C39" s="42">
        <f>G39+K39+O39+S39</f>
        <v>22222</v>
      </c>
      <c r="D39" s="37">
        <v>0</v>
      </c>
      <c r="E39" s="37">
        <v>0</v>
      </c>
      <c r="F39" s="37">
        <v>0</v>
      </c>
      <c r="G39" s="42">
        <f>SUM(D39:F39)</f>
        <v>0</v>
      </c>
      <c r="H39" s="37">
        <f>19722+2500</f>
        <v>22222</v>
      </c>
      <c r="I39" s="37">
        <v>0</v>
      </c>
      <c r="J39" s="37">
        <v>0</v>
      </c>
      <c r="K39" s="42">
        <f>SUM(H39:J39)</f>
        <v>22222</v>
      </c>
      <c r="L39" s="37">
        <v>0</v>
      </c>
      <c r="M39" s="37">
        <v>0</v>
      </c>
      <c r="N39" s="37">
        <v>0</v>
      </c>
      <c r="O39" s="42">
        <f>SUM(L39:N39)</f>
        <v>0</v>
      </c>
      <c r="P39" s="37">
        <v>0</v>
      </c>
      <c r="Q39" s="37">
        <v>0</v>
      </c>
      <c r="R39" s="37">
        <v>0</v>
      </c>
      <c r="S39" s="42">
        <f>SUM(P39:R39)</f>
        <v>0</v>
      </c>
      <c r="T39" s="42">
        <f>S39+O39+K39+G39</f>
        <v>22222</v>
      </c>
      <c r="U39" s="1"/>
      <c r="V39" s="4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</row>
    <row r="40" spans="1:200" s="3" customFormat="1" ht="18.95" customHeight="1">
      <c r="A40" s="149" t="s">
        <v>43</v>
      </c>
      <c r="B40" s="150">
        <v>1</v>
      </c>
      <c r="C40" s="72"/>
      <c r="D40" s="37">
        <v>1</v>
      </c>
      <c r="E40" s="37">
        <v>0</v>
      </c>
      <c r="F40" s="37">
        <v>0</v>
      </c>
      <c r="G40" s="42">
        <f>SUM(D40:F40)</f>
        <v>1</v>
      </c>
      <c r="H40" s="37">
        <v>0</v>
      </c>
      <c r="I40" s="37">
        <v>0</v>
      </c>
      <c r="J40" s="37">
        <v>0</v>
      </c>
      <c r="K40" s="42">
        <f>SUM(H40:J40)</f>
        <v>0</v>
      </c>
      <c r="L40" s="37">
        <v>0</v>
      </c>
      <c r="M40" s="37">
        <v>0</v>
      </c>
      <c r="N40" s="37">
        <v>0</v>
      </c>
      <c r="O40" s="42">
        <f>SUM(L40:N40)</f>
        <v>0</v>
      </c>
      <c r="P40" s="37">
        <v>0</v>
      </c>
      <c r="Q40" s="37">
        <v>0</v>
      </c>
      <c r="R40" s="37">
        <v>0</v>
      </c>
      <c r="S40" s="42">
        <f>SUM(P40:R40)</f>
        <v>0</v>
      </c>
      <c r="T40" s="42">
        <f>S40+O40+K40+G40</f>
        <v>1</v>
      </c>
      <c r="U40" s="1"/>
      <c r="V40" s="4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</row>
    <row r="41" spans="1:200" s="6" customFormat="1" ht="18.95" customHeight="1">
      <c r="A41" s="148"/>
      <c r="B41" s="147"/>
      <c r="C41" s="42">
        <f>G41+K41+O41+S41</f>
        <v>95280</v>
      </c>
      <c r="D41" s="37">
        <v>7940</v>
      </c>
      <c r="E41" s="37">
        <v>7940</v>
      </c>
      <c r="F41" s="37">
        <v>7940</v>
      </c>
      <c r="G41" s="42">
        <f>SUM(D41:F41)</f>
        <v>23820</v>
      </c>
      <c r="H41" s="37">
        <v>7940</v>
      </c>
      <c r="I41" s="37">
        <v>7940</v>
      </c>
      <c r="J41" s="37">
        <v>7940</v>
      </c>
      <c r="K41" s="42">
        <f>SUM(H41:J41)</f>
        <v>23820</v>
      </c>
      <c r="L41" s="37">
        <v>7940</v>
      </c>
      <c r="M41" s="37">
        <v>7940</v>
      </c>
      <c r="N41" s="37">
        <v>7940</v>
      </c>
      <c r="O41" s="42">
        <f>SUM(L41:N41)</f>
        <v>23820</v>
      </c>
      <c r="P41" s="37">
        <v>7940</v>
      </c>
      <c r="Q41" s="37">
        <v>7940</v>
      </c>
      <c r="R41" s="37">
        <v>7940</v>
      </c>
      <c r="S41" s="42">
        <f>SUM(P41:R41)</f>
        <v>23820</v>
      </c>
      <c r="T41" s="42">
        <f>S41+O41+K41+G41</f>
        <v>95280</v>
      </c>
      <c r="U41" s="1"/>
      <c r="V41" s="4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</row>
    <row r="42" spans="1:200" s="3" customFormat="1" ht="18.95" customHeight="1">
      <c r="A42" s="149" t="s">
        <v>44</v>
      </c>
      <c r="B42" s="35">
        <v>0</v>
      </c>
      <c r="C42" s="72">
        <v>0</v>
      </c>
      <c r="D42" s="72">
        <v>0</v>
      </c>
      <c r="E42" s="72">
        <v>0</v>
      </c>
      <c r="F42" s="72">
        <v>0</v>
      </c>
      <c r="G42" s="72">
        <v>0</v>
      </c>
      <c r="H42" s="72">
        <v>0</v>
      </c>
      <c r="I42" s="72">
        <v>0</v>
      </c>
      <c r="J42" s="72">
        <v>0</v>
      </c>
      <c r="K42" s="72">
        <v>0</v>
      </c>
      <c r="L42" s="72">
        <v>0</v>
      </c>
      <c r="M42" s="72">
        <v>0</v>
      </c>
      <c r="N42" s="72">
        <v>0</v>
      </c>
      <c r="O42" s="72">
        <v>0</v>
      </c>
      <c r="P42" s="72">
        <v>0</v>
      </c>
      <c r="Q42" s="72">
        <v>0</v>
      </c>
      <c r="R42" s="72">
        <v>0</v>
      </c>
      <c r="S42" s="72">
        <v>0</v>
      </c>
      <c r="T42" s="72">
        <v>0</v>
      </c>
      <c r="U42" s="1"/>
      <c r="V42" s="4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</row>
    <row r="43" spans="1:200" s="3" customFormat="1" ht="18.95" customHeight="1">
      <c r="A43" s="144" t="s">
        <v>61</v>
      </c>
      <c r="B43" s="35">
        <v>0</v>
      </c>
      <c r="C43" s="72">
        <v>0</v>
      </c>
      <c r="D43" s="72">
        <v>0</v>
      </c>
      <c r="E43" s="72">
        <v>0</v>
      </c>
      <c r="F43" s="72">
        <v>0</v>
      </c>
      <c r="G43" s="72">
        <v>0</v>
      </c>
      <c r="H43" s="72">
        <v>0</v>
      </c>
      <c r="I43" s="72">
        <v>0</v>
      </c>
      <c r="J43" s="72">
        <v>0</v>
      </c>
      <c r="K43" s="72">
        <v>0</v>
      </c>
      <c r="L43" s="72">
        <v>0</v>
      </c>
      <c r="M43" s="72">
        <v>0</v>
      </c>
      <c r="N43" s="72">
        <v>0</v>
      </c>
      <c r="O43" s="72">
        <v>0</v>
      </c>
      <c r="P43" s="72">
        <v>0</v>
      </c>
      <c r="Q43" s="72">
        <v>0</v>
      </c>
      <c r="R43" s="72">
        <v>0</v>
      </c>
      <c r="S43" s="72">
        <v>0</v>
      </c>
      <c r="T43" s="72">
        <v>0</v>
      </c>
      <c r="U43" s="36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</row>
    <row r="44" spans="1:200" s="3" customFormat="1" ht="18.95" customHeight="1">
      <c r="A44" s="144" t="s">
        <v>62</v>
      </c>
      <c r="B44" s="145"/>
      <c r="C44" s="70"/>
      <c r="D44" s="37"/>
      <c r="E44" s="37"/>
      <c r="F44" s="37"/>
      <c r="G44" s="42"/>
      <c r="H44" s="37"/>
      <c r="I44" s="37"/>
      <c r="J44" s="37"/>
      <c r="K44" s="42"/>
      <c r="L44" s="37"/>
      <c r="M44" s="37"/>
      <c r="N44" s="37"/>
      <c r="O44" s="42"/>
      <c r="P44" s="37"/>
      <c r="Q44" s="37"/>
      <c r="R44" s="37"/>
      <c r="S44" s="42"/>
      <c r="T44" s="37"/>
      <c r="U44" s="36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</row>
    <row r="45" spans="1:200" s="6" customFormat="1" ht="18.95" customHeight="1">
      <c r="A45" s="148" t="s">
        <v>65</v>
      </c>
      <c r="B45" s="152">
        <v>25</v>
      </c>
      <c r="C45" s="73"/>
      <c r="D45" s="37">
        <v>0</v>
      </c>
      <c r="E45" s="37">
        <v>3</v>
      </c>
      <c r="F45" s="37">
        <v>3</v>
      </c>
      <c r="G45" s="42">
        <f>SUM(D45:F45)</f>
        <v>6</v>
      </c>
      <c r="H45" s="37">
        <v>3</v>
      </c>
      <c r="I45" s="37">
        <v>3</v>
      </c>
      <c r="J45" s="37">
        <v>3</v>
      </c>
      <c r="K45" s="42">
        <f>SUM(H45:J45)</f>
        <v>9</v>
      </c>
      <c r="L45" s="37">
        <v>3</v>
      </c>
      <c r="M45" s="37">
        <v>3</v>
      </c>
      <c r="N45" s="37">
        <v>3</v>
      </c>
      <c r="O45" s="42">
        <f>SUM(L45:N45)</f>
        <v>9</v>
      </c>
      <c r="P45" s="37">
        <v>1</v>
      </c>
      <c r="Q45" s="37">
        <v>0</v>
      </c>
      <c r="R45" s="37">
        <v>0</v>
      </c>
      <c r="S45" s="42">
        <f>SUM(P45:R45)</f>
        <v>1</v>
      </c>
      <c r="T45" s="42">
        <f>S45+O45+K45+G45</f>
        <v>25</v>
      </c>
      <c r="U45" s="36"/>
      <c r="V45" s="34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</row>
    <row r="46" spans="1:200" s="3" customFormat="1" ht="18.95" customHeight="1">
      <c r="A46" s="153" t="s">
        <v>66</v>
      </c>
      <c r="B46" s="145"/>
      <c r="C46" s="70"/>
      <c r="D46" s="74"/>
      <c r="E46" s="74"/>
      <c r="F46" s="71"/>
      <c r="G46" s="75"/>
      <c r="H46" s="74"/>
      <c r="I46" s="74"/>
      <c r="J46" s="74"/>
      <c r="K46" s="75"/>
      <c r="L46" s="74"/>
      <c r="M46" s="74"/>
      <c r="N46" s="74"/>
      <c r="O46" s="75"/>
      <c r="P46" s="74"/>
      <c r="Q46" s="74"/>
      <c r="R46" s="74"/>
      <c r="S46" s="75"/>
      <c r="T46" s="75"/>
      <c r="U46" s="36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</row>
    <row r="47" spans="1:200" s="6" customFormat="1" ht="18.95" customHeight="1">
      <c r="A47" s="148"/>
      <c r="B47" s="147"/>
      <c r="C47" s="42">
        <f>G47+K47+O47+S47</f>
        <v>8875</v>
      </c>
      <c r="D47" s="37">
        <v>0</v>
      </c>
      <c r="E47" s="37">
        <v>0</v>
      </c>
      <c r="F47" s="37">
        <v>1520</v>
      </c>
      <c r="G47" s="42">
        <f>SUM(E47:F47)</f>
        <v>1520</v>
      </c>
      <c r="H47" s="37">
        <v>0</v>
      </c>
      <c r="I47" s="37">
        <v>2280</v>
      </c>
      <c r="J47" s="37">
        <v>0</v>
      </c>
      <c r="K47" s="42">
        <f>SUM(H47:J47)</f>
        <v>2280</v>
      </c>
      <c r="L47" s="37">
        <v>0</v>
      </c>
      <c r="M47" s="37">
        <v>2315</v>
      </c>
      <c r="N47" s="37">
        <v>0</v>
      </c>
      <c r="O47" s="42">
        <f>SUM(L47:N47)</f>
        <v>2315</v>
      </c>
      <c r="P47" s="37">
        <f>1760+1000</f>
        <v>2760</v>
      </c>
      <c r="Q47" s="37">
        <v>0</v>
      </c>
      <c r="R47" s="37">
        <v>0</v>
      </c>
      <c r="S47" s="42">
        <f>SUM(P47:R47)</f>
        <v>2760</v>
      </c>
      <c r="T47" s="42">
        <f>S47+O47+K47+G47</f>
        <v>8875</v>
      </c>
      <c r="U47" s="1"/>
      <c r="V47" s="4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</row>
    <row r="48" spans="1:200" s="61" customFormat="1" ht="18.95" customHeight="1">
      <c r="A48" s="154" t="s">
        <v>95</v>
      </c>
      <c r="B48" s="58">
        <v>0</v>
      </c>
      <c r="C48" s="76">
        <v>0</v>
      </c>
      <c r="D48" s="58">
        <v>0</v>
      </c>
      <c r="E48" s="76">
        <v>0</v>
      </c>
      <c r="F48" s="58">
        <v>0</v>
      </c>
      <c r="G48" s="76">
        <v>0</v>
      </c>
      <c r="H48" s="58">
        <v>0</v>
      </c>
      <c r="I48" s="76">
        <v>0</v>
      </c>
      <c r="J48" s="58">
        <v>0</v>
      </c>
      <c r="K48" s="76">
        <v>0</v>
      </c>
      <c r="L48" s="58">
        <v>0</v>
      </c>
      <c r="M48" s="76">
        <v>0</v>
      </c>
      <c r="N48" s="58">
        <v>0</v>
      </c>
      <c r="O48" s="76">
        <v>0</v>
      </c>
      <c r="P48" s="58">
        <v>0</v>
      </c>
      <c r="Q48" s="76">
        <v>0</v>
      </c>
      <c r="R48" s="58">
        <v>0</v>
      </c>
      <c r="S48" s="76">
        <v>0</v>
      </c>
      <c r="T48" s="58">
        <v>0</v>
      </c>
      <c r="U48" s="116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0"/>
      <c r="GC48" s="60"/>
      <c r="GD48" s="60"/>
      <c r="GE48" s="60"/>
      <c r="GF48" s="60"/>
      <c r="GG48" s="60"/>
      <c r="GH48" s="60"/>
      <c r="GI48" s="60"/>
      <c r="GJ48" s="60"/>
      <c r="GK48" s="60"/>
      <c r="GL48" s="60"/>
      <c r="GM48" s="60"/>
      <c r="GN48" s="60"/>
      <c r="GO48" s="60"/>
      <c r="GP48" s="60"/>
      <c r="GQ48" s="60"/>
      <c r="GR48" s="60"/>
    </row>
    <row r="49" spans="1:200" s="3" customFormat="1" ht="18.95" customHeight="1">
      <c r="A49" s="155" t="s">
        <v>45</v>
      </c>
      <c r="B49" s="35">
        <v>0</v>
      </c>
      <c r="C49" s="72">
        <v>0</v>
      </c>
      <c r="D49" s="35">
        <v>0</v>
      </c>
      <c r="E49" s="72">
        <v>0</v>
      </c>
      <c r="F49" s="35">
        <v>0</v>
      </c>
      <c r="G49" s="72">
        <v>0</v>
      </c>
      <c r="H49" s="35">
        <v>0</v>
      </c>
      <c r="I49" s="72">
        <v>0</v>
      </c>
      <c r="J49" s="35">
        <v>0</v>
      </c>
      <c r="K49" s="72">
        <v>0</v>
      </c>
      <c r="L49" s="35">
        <v>0</v>
      </c>
      <c r="M49" s="72">
        <v>0</v>
      </c>
      <c r="N49" s="35">
        <v>0</v>
      </c>
      <c r="O49" s="72">
        <v>0</v>
      </c>
      <c r="P49" s="35">
        <v>0</v>
      </c>
      <c r="Q49" s="72">
        <v>0</v>
      </c>
      <c r="R49" s="35">
        <v>0</v>
      </c>
      <c r="S49" s="72">
        <v>0</v>
      </c>
      <c r="T49" s="35">
        <v>0</v>
      </c>
      <c r="U49" s="1"/>
      <c r="V49" s="4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</row>
    <row r="50" spans="1:200" s="3" customFormat="1" ht="18.95" customHeight="1">
      <c r="A50" s="155" t="s">
        <v>67</v>
      </c>
      <c r="B50" s="35">
        <v>0</v>
      </c>
      <c r="C50" s="72">
        <v>0</v>
      </c>
      <c r="D50" s="35">
        <v>0</v>
      </c>
      <c r="E50" s="72">
        <v>0</v>
      </c>
      <c r="F50" s="35">
        <v>0</v>
      </c>
      <c r="G50" s="72">
        <v>0</v>
      </c>
      <c r="H50" s="35">
        <v>0</v>
      </c>
      <c r="I50" s="72">
        <v>0</v>
      </c>
      <c r="J50" s="35">
        <v>0</v>
      </c>
      <c r="K50" s="72">
        <v>0</v>
      </c>
      <c r="L50" s="35">
        <v>0</v>
      </c>
      <c r="M50" s="72">
        <v>0</v>
      </c>
      <c r="N50" s="35">
        <v>0</v>
      </c>
      <c r="O50" s="72">
        <v>0</v>
      </c>
      <c r="P50" s="35">
        <v>0</v>
      </c>
      <c r="Q50" s="72">
        <v>0</v>
      </c>
      <c r="R50" s="35">
        <v>0</v>
      </c>
      <c r="S50" s="72">
        <v>0</v>
      </c>
      <c r="T50" s="35">
        <v>0</v>
      </c>
      <c r="U50" s="1"/>
      <c r="V50" s="4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</row>
    <row r="51" spans="1:200" s="3" customFormat="1" ht="18.95" customHeight="1">
      <c r="A51" s="155" t="s">
        <v>68</v>
      </c>
      <c r="B51" s="150"/>
      <c r="C51" s="72"/>
      <c r="D51" s="77"/>
      <c r="E51" s="77"/>
      <c r="F51" s="37"/>
      <c r="G51" s="78"/>
      <c r="H51" s="77"/>
      <c r="I51" s="77"/>
      <c r="J51" s="77"/>
      <c r="K51" s="35"/>
      <c r="L51" s="77"/>
      <c r="M51" s="77"/>
      <c r="N51" s="77"/>
      <c r="O51" s="35"/>
      <c r="P51" s="77"/>
      <c r="Q51" s="77"/>
      <c r="R51" s="77"/>
      <c r="S51" s="35"/>
      <c r="T51" s="78"/>
      <c r="U51" s="1"/>
      <c r="V51" s="4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</row>
    <row r="52" spans="1:200" s="3" customFormat="1" ht="18.95" customHeight="1">
      <c r="A52" s="156" t="s">
        <v>69</v>
      </c>
      <c r="B52" s="35">
        <v>0</v>
      </c>
      <c r="C52" s="72">
        <v>0</v>
      </c>
      <c r="D52" s="35">
        <v>0</v>
      </c>
      <c r="E52" s="72">
        <v>0</v>
      </c>
      <c r="F52" s="35">
        <v>0</v>
      </c>
      <c r="G52" s="72">
        <v>0</v>
      </c>
      <c r="H52" s="35">
        <v>0</v>
      </c>
      <c r="I52" s="72">
        <v>0</v>
      </c>
      <c r="J52" s="35">
        <v>0</v>
      </c>
      <c r="K52" s="72">
        <v>0</v>
      </c>
      <c r="L52" s="35">
        <v>0</v>
      </c>
      <c r="M52" s="72">
        <v>0</v>
      </c>
      <c r="N52" s="35">
        <v>0</v>
      </c>
      <c r="O52" s="72">
        <v>0</v>
      </c>
      <c r="P52" s="35">
        <v>0</v>
      </c>
      <c r="Q52" s="72">
        <v>0</v>
      </c>
      <c r="R52" s="35">
        <v>0</v>
      </c>
      <c r="S52" s="72">
        <v>0</v>
      </c>
      <c r="T52" s="35">
        <v>0</v>
      </c>
      <c r="U52" s="1"/>
      <c r="V52" s="4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</row>
    <row r="53" spans="1:200" s="3" customFormat="1" ht="18.95" customHeight="1">
      <c r="A53" s="156" t="s">
        <v>70</v>
      </c>
      <c r="B53" s="157"/>
      <c r="C53" s="72"/>
      <c r="D53" s="157"/>
      <c r="E53" s="72"/>
      <c r="F53" s="157"/>
      <c r="G53" s="72"/>
      <c r="H53" s="157"/>
      <c r="I53" s="72"/>
      <c r="J53" s="157"/>
      <c r="K53" s="72"/>
      <c r="L53" s="157"/>
      <c r="M53" s="72"/>
      <c r="N53" s="157"/>
      <c r="O53" s="72"/>
      <c r="P53" s="157"/>
      <c r="Q53" s="72"/>
      <c r="R53" s="157"/>
      <c r="S53" s="72"/>
      <c r="T53" s="157"/>
      <c r="U53" s="1"/>
      <c r="V53" s="4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</row>
    <row r="54" spans="1:200" s="3" customFormat="1" ht="18.95" customHeight="1">
      <c r="A54" s="156" t="s">
        <v>71</v>
      </c>
      <c r="B54" s="35">
        <v>0</v>
      </c>
      <c r="C54" s="72">
        <v>0</v>
      </c>
      <c r="D54" s="35">
        <v>0</v>
      </c>
      <c r="E54" s="72">
        <v>0</v>
      </c>
      <c r="F54" s="35">
        <v>0</v>
      </c>
      <c r="G54" s="72">
        <v>0</v>
      </c>
      <c r="H54" s="35">
        <v>0</v>
      </c>
      <c r="I54" s="72">
        <v>0</v>
      </c>
      <c r="J54" s="35">
        <v>0</v>
      </c>
      <c r="K54" s="72">
        <v>0</v>
      </c>
      <c r="L54" s="35">
        <v>0</v>
      </c>
      <c r="M54" s="72">
        <v>0</v>
      </c>
      <c r="N54" s="35">
        <v>0</v>
      </c>
      <c r="O54" s="72">
        <v>0</v>
      </c>
      <c r="P54" s="35">
        <v>0</v>
      </c>
      <c r="Q54" s="72">
        <v>0</v>
      </c>
      <c r="R54" s="35">
        <v>0</v>
      </c>
      <c r="S54" s="72">
        <v>0</v>
      </c>
      <c r="T54" s="35">
        <v>0</v>
      </c>
      <c r="U54" s="1"/>
      <c r="V54" s="4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</row>
    <row r="55" spans="1:200" s="3" customFormat="1" ht="18.95" customHeight="1">
      <c r="A55" s="155" t="s">
        <v>72</v>
      </c>
      <c r="B55" s="150"/>
      <c r="C55" s="72"/>
      <c r="D55" s="79"/>
      <c r="E55" s="79"/>
      <c r="F55" s="80"/>
      <c r="G55" s="35"/>
      <c r="H55" s="79"/>
      <c r="I55" s="79"/>
      <c r="J55" s="79"/>
      <c r="K55" s="35"/>
      <c r="L55" s="79"/>
      <c r="M55" s="79"/>
      <c r="N55" s="79"/>
      <c r="O55" s="35"/>
      <c r="P55" s="79"/>
      <c r="Q55" s="79"/>
      <c r="R55" s="79"/>
      <c r="S55" s="35"/>
      <c r="T55" s="35"/>
      <c r="U55" s="1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</row>
    <row r="56" spans="1:200" s="61" customFormat="1" ht="18.95" customHeight="1">
      <c r="A56" s="158" t="s">
        <v>46</v>
      </c>
      <c r="B56" s="159"/>
      <c r="C56" s="81">
        <f t="shared" ref="C56:S56" si="12">C57+C61+C63+C66+C68+C72+C74+C76</f>
        <v>679600</v>
      </c>
      <c r="D56" s="82">
        <f t="shared" si="12"/>
        <v>41800</v>
      </c>
      <c r="E56" s="82">
        <f t="shared" si="12"/>
        <v>50000</v>
      </c>
      <c r="F56" s="82">
        <f t="shared" si="12"/>
        <v>83550</v>
      </c>
      <c r="G56" s="83">
        <f t="shared" si="12"/>
        <v>175350</v>
      </c>
      <c r="H56" s="82">
        <f t="shared" si="12"/>
        <v>53050</v>
      </c>
      <c r="I56" s="82">
        <f t="shared" si="12"/>
        <v>84200</v>
      </c>
      <c r="J56" s="82">
        <f t="shared" si="12"/>
        <v>54800</v>
      </c>
      <c r="K56" s="83">
        <f t="shared" si="12"/>
        <v>192050</v>
      </c>
      <c r="L56" s="82">
        <f t="shared" si="12"/>
        <v>67800</v>
      </c>
      <c r="M56" s="82">
        <f t="shared" si="12"/>
        <v>73600</v>
      </c>
      <c r="N56" s="82">
        <f t="shared" si="12"/>
        <v>41800</v>
      </c>
      <c r="O56" s="83">
        <f t="shared" si="12"/>
        <v>183200</v>
      </c>
      <c r="P56" s="82">
        <f t="shared" si="12"/>
        <v>41800</v>
      </c>
      <c r="Q56" s="82">
        <f t="shared" si="12"/>
        <v>41800</v>
      </c>
      <c r="R56" s="82">
        <f t="shared" si="12"/>
        <v>45400</v>
      </c>
      <c r="S56" s="83">
        <f t="shared" si="12"/>
        <v>129000</v>
      </c>
      <c r="T56" s="83">
        <f>G56+K56+O56+S56</f>
        <v>679600</v>
      </c>
      <c r="U56" s="116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</row>
    <row r="57" spans="1:200" s="3" customFormat="1" ht="18.95" customHeight="1">
      <c r="A57" s="155" t="s">
        <v>47</v>
      </c>
      <c r="B57" s="150"/>
      <c r="C57" s="72">
        <v>505200</v>
      </c>
      <c r="D57" s="37">
        <v>41800</v>
      </c>
      <c r="E57" s="37">
        <v>41800</v>
      </c>
      <c r="F57" s="37">
        <v>41800</v>
      </c>
      <c r="G57" s="42">
        <f>SUM(D57:F57)</f>
        <v>125400</v>
      </c>
      <c r="H57" s="37">
        <v>41800</v>
      </c>
      <c r="I57" s="37">
        <v>41800</v>
      </c>
      <c r="J57" s="37">
        <v>41800</v>
      </c>
      <c r="K57" s="42">
        <f>SUM(H57:J57)</f>
        <v>125400</v>
      </c>
      <c r="L57" s="37">
        <v>41800</v>
      </c>
      <c r="M57" s="37">
        <v>41800</v>
      </c>
      <c r="N57" s="37">
        <v>41800</v>
      </c>
      <c r="O57" s="42">
        <f>SUM(L57:N57)</f>
        <v>125400</v>
      </c>
      <c r="P57" s="37">
        <v>41800</v>
      </c>
      <c r="Q57" s="37">
        <v>41800</v>
      </c>
      <c r="R57" s="37">
        <v>45400</v>
      </c>
      <c r="S57" s="42">
        <f>SUM(P57:R57)</f>
        <v>129000</v>
      </c>
      <c r="T57" s="37">
        <v>0</v>
      </c>
      <c r="U57" s="1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</row>
    <row r="58" spans="1:200" s="3" customFormat="1" ht="18.95" customHeight="1">
      <c r="A58" s="155" t="s">
        <v>101</v>
      </c>
      <c r="B58" s="150">
        <v>5000</v>
      </c>
      <c r="C58" s="72"/>
      <c r="D58" s="37">
        <v>200</v>
      </c>
      <c r="E58" s="37">
        <v>500</v>
      </c>
      <c r="F58" s="37">
        <v>500</v>
      </c>
      <c r="G58" s="42">
        <f>SUM(D58:F58)</f>
        <v>1200</v>
      </c>
      <c r="H58" s="37">
        <v>500</v>
      </c>
      <c r="I58" s="37">
        <v>500</v>
      </c>
      <c r="J58" s="37">
        <v>500</v>
      </c>
      <c r="K58" s="42">
        <f>SUM(H58:J58)</f>
        <v>1500</v>
      </c>
      <c r="L58" s="37">
        <v>500</v>
      </c>
      <c r="M58" s="37">
        <v>600</v>
      </c>
      <c r="N58" s="37">
        <v>500</v>
      </c>
      <c r="O58" s="42">
        <f>SUM(L58:N58)</f>
        <v>1600</v>
      </c>
      <c r="P58" s="37">
        <v>400</v>
      </c>
      <c r="Q58" s="37">
        <v>300</v>
      </c>
      <c r="R58" s="37">
        <v>0</v>
      </c>
      <c r="S58" s="42">
        <f>SUM(P58:R58)</f>
        <v>700</v>
      </c>
      <c r="T58" s="42">
        <f>S58+O58+K58+G58</f>
        <v>5000</v>
      </c>
      <c r="U58" s="1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</row>
    <row r="59" spans="1:200" s="3" customFormat="1" ht="18.95" customHeight="1">
      <c r="A59" s="155" t="s">
        <v>102</v>
      </c>
      <c r="B59" s="150"/>
      <c r="C59" s="72"/>
      <c r="D59" s="37"/>
      <c r="E59" s="37"/>
      <c r="F59" s="37"/>
      <c r="G59" s="42"/>
      <c r="H59" s="37"/>
      <c r="I59" s="37"/>
      <c r="J59" s="37"/>
      <c r="K59" s="42"/>
      <c r="L59" s="37"/>
      <c r="M59" s="37"/>
      <c r="N59" s="37"/>
      <c r="O59" s="42"/>
      <c r="P59" s="37"/>
      <c r="Q59" s="37"/>
      <c r="R59" s="37"/>
      <c r="S59" s="42"/>
      <c r="T59" s="37"/>
      <c r="U59" s="1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</row>
    <row r="60" spans="1:200" s="3" customFormat="1" ht="18.95" customHeight="1">
      <c r="A60" s="155" t="s">
        <v>103</v>
      </c>
      <c r="B60" s="150">
        <v>4000</v>
      </c>
      <c r="C60" s="72"/>
      <c r="D60" s="37">
        <v>200</v>
      </c>
      <c r="E60" s="37">
        <v>300</v>
      </c>
      <c r="F60" s="37">
        <v>300</v>
      </c>
      <c r="G60" s="42">
        <f>SUM(D60:F60)</f>
        <v>800</v>
      </c>
      <c r="H60" s="37">
        <v>300</v>
      </c>
      <c r="I60" s="37">
        <v>400</v>
      </c>
      <c r="J60" s="37">
        <v>400</v>
      </c>
      <c r="K60" s="42">
        <f>SUM(H60:J60)</f>
        <v>1100</v>
      </c>
      <c r="L60" s="37">
        <v>400</v>
      </c>
      <c r="M60" s="37">
        <v>400</v>
      </c>
      <c r="N60" s="37">
        <v>450</v>
      </c>
      <c r="O60" s="42">
        <f>SUM(L60:N60)</f>
        <v>1250</v>
      </c>
      <c r="P60" s="37">
        <v>500</v>
      </c>
      <c r="Q60" s="37">
        <v>350</v>
      </c>
      <c r="R60" s="37">
        <v>0</v>
      </c>
      <c r="S60" s="42">
        <f>SUM(P60:R60)</f>
        <v>850</v>
      </c>
      <c r="T60" s="42">
        <f t="shared" ref="T60:T68" si="13">S60+O60+K60+G60</f>
        <v>4000</v>
      </c>
      <c r="U60" s="1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</row>
    <row r="61" spans="1:200" s="6" customFormat="1" ht="18.95" customHeight="1">
      <c r="A61" s="170"/>
      <c r="B61" s="171"/>
      <c r="C61" s="85">
        <f>G61+K61+O61+S61</f>
        <v>5100</v>
      </c>
      <c r="D61" s="84">
        <v>0</v>
      </c>
      <c r="E61" s="84">
        <v>700</v>
      </c>
      <c r="F61" s="84">
        <v>0</v>
      </c>
      <c r="G61" s="85">
        <f>SUM(D61:F61)</f>
        <v>700</v>
      </c>
      <c r="H61" s="84">
        <v>0</v>
      </c>
      <c r="I61" s="84">
        <v>1400</v>
      </c>
      <c r="J61" s="84">
        <v>0</v>
      </c>
      <c r="K61" s="85">
        <f>SUM(H61:J61)</f>
        <v>1400</v>
      </c>
      <c r="L61" s="84">
        <v>0</v>
      </c>
      <c r="M61" s="84">
        <f>1000+2000</f>
        <v>3000</v>
      </c>
      <c r="N61" s="84">
        <v>0</v>
      </c>
      <c r="O61" s="85">
        <f>SUM(L61:N61)</f>
        <v>3000</v>
      </c>
      <c r="P61" s="84">
        <v>0</v>
      </c>
      <c r="Q61" s="84">
        <v>0</v>
      </c>
      <c r="R61" s="84">
        <v>0</v>
      </c>
      <c r="S61" s="85">
        <f>SUM(P61:R61)</f>
        <v>0</v>
      </c>
      <c r="T61" s="85">
        <f t="shared" si="13"/>
        <v>5100</v>
      </c>
      <c r="U61" s="1"/>
      <c r="V61" s="4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</row>
    <row r="62" spans="1:200" s="3" customFormat="1" ht="18.95" customHeight="1">
      <c r="A62" s="174" t="s">
        <v>104</v>
      </c>
      <c r="B62" s="175">
        <v>1100</v>
      </c>
      <c r="C62" s="86"/>
      <c r="D62" s="87">
        <v>0</v>
      </c>
      <c r="E62" s="87">
        <v>250</v>
      </c>
      <c r="F62" s="87">
        <v>300</v>
      </c>
      <c r="G62" s="88">
        <f>SUM(D62:F62)</f>
        <v>550</v>
      </c>
      <c r="H62" s="87">
        <v>300</v>
      </c>
      <c r="I62" s="87">
        <v>250</v>
      </c>
      <c r="J62" s="87">
        <v>0</v>
      </c>
      <c r="K62" s="88">
        <f>SUM(H62:J62)</f>
        <v>550</v>
      </c>
      <c r="L62" s="87">
        <v>0</v>
      </c>
      <c r="M62" s="87">
        <v>0</v>
      </c>
      <c r="N62" s="87">
        <v>0</v>
      </c>
      <c r="O62" s="88">
        <f>SUM(L62:N62)</f>
        <v>0</v>
      </c>
      <c r="P62" s="87">
        <v>0</v>
      </c>
      <c r="Q62" s="87">
        <v>0</v>
      </c>
      <c r="R62" s="87">
        <v>0</v>
      </c>
      <c r="S62" s="88">
        <f>SUM(P62:R62)</f>
        <v>0</v>
      </c>
      <c r="T62" s="88">
        <f t="shared" si="13"/>
        <v>1100</v>
      </c>
      <c r="U62" s="1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</row>
    <row r="63" spans="1:200" s="6" customFormat="1" ht="18.95" customHeight="1">
      <c r="A63" s="148"/>
      <c r="B63" s="147"/>
      <c r="C63" s="42">
        <f>G63+K63+O63+S63</f>
        <v>38500</v>
      </c>
      <c r="D63" s="37">
        <v>0</v>
      </c>
      <c r="E63" s="37">
        <v>7500</v>
      </c>
      <c r="F63" s="37">
        <f>10250+2000</f>
        <v>12250</v>
      </c>
      <c r="G63" s="42">
        <f>SUM(D63:F63)</f>
        <v>19750</v>
      </c>
      <c r="H63" s="37">
        <f>9250+2000</f>
        <v>11250</v>
      </c>
      <c r="I63" s="37">
        <v>7500</v>
      </c>
      <c r="J63" s="37">
        <v>0</v>
      </c>
      <c r="K63" s="42">
        <f>SUM(H63:J63)</f>
        <v>18750</v>
      </c>
      <c r="L63" s="37">
        <v>0</v>
      </c>
      <c r="M63" s="37">
        <v>0</v>
      </c>
      <c r="N63" s="37">
        <v>0</v>
      </c>
      <c r="O63" s="42">
        <f>SUM(L63:N63)</f>
        <v>0</v>
      </c>
      <c r="P63" s="37">
        <v>0</v>
      </c>
      <c r="Q63" s="37">
        <v>0</v>
      </c>
      <c r="R63" s="37">
        <v>0</v>
      </c>
      <c r="S63" s="42">
        <f>SUM(P63:R63)</f>
        <v>0</v>
      </c>
      <c r="T63" s="42">
        <f t="shared" si="13"/>
        <v>38500</v>
      </c>
      <c r="U63" s="1"/>
      <c r="V63" s="4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</row>
    <row r="64" spans="1:200" s="3" customFormat="1" ht="18.95" customHeight="1">
      <c r="A64" s="155" t="s">
        <v>105</v>
      </c>
      <c r="B64" s="42">
        <v>0</v>
      </c>
      <c r="C64" s="42">
        <v>0</v>
      </c>
      <c r="D64" s="37">
        <v>0</v>
      </c>
      <c r="E64" s="37">
        <v>0</v>
      </c>
      <c r="F64" s="37">
        <v>0</v>
      </c>
      <c r="G64" s="42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f t="shared" si="13"/>
        <v>0</v>
      </c>
      <c r="U64" s="1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</row>
    <row r="65" spans="1:200" s="3" customFormat="1" ht="18.95" customHeight="1">
      <c r="A65" s="155" t="s">
        <v>106</v>
      </c>
      <c r="B65" s="150">
        <v>60</v>
      </c>
      <c r="C65" s="72"/>
      <c r="D65" s="37">
        <v>0</v>
      </c>
      <c r="E65" s="37">
        <v>0</v>
      </c>
      <c r="F65" s="37">
        <v>0</v>
      </c>
      <c r="G65" s="42">
        <f>SUM(D65:F65)</f>
        <v>0</v>
      </c>
      <c r="H65" s="37">
        <v>0</v>
      </c>
      <c r="I65" s="37">
        <v>0</v>
      </c>
      <c r="J65" s="37">
        <v>0</v>
      </c>
      <c r="K65" s="42">
        <f>SUM(H65:J65)</f>
        <v>0</v>
      </c>
      <c r="L65" s="37">
        <v>0</v>
      </c>
      <c r="M65" s="37">
        <v>60</v>
      </c>
      <c r="N65" s="37">
        <v>0</v>
      </c>
      <c r="O65" s="42">
        <f>SUM(L65:N65)</f>
        <v>60</v>
      </c>
      <c r="P65" s="37">
        <v>0</v>
      </c>
      <c r="Q65" s="37">
        <v>0</v>
      </c>
      <c r="R65" s="37">
        <v>0</v>
      </c>
      <c r="S65" s="42">
        <f>SUM(P65:R65)</f>
        <v>0</v>
      </c>
      <c r="T65" s="42">
        <f t="shared" si="13"/>
        <v>60</v>
      </c>
      <c r="U65" s="1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</row>
    <row r="66" spans="1:200" s="6" customFormat="1" ht="18.95" customHeight="1">
      <c r="A66" s="148"/>
      <c r="B66" s="147"/>
      <c r="C66" s="42">
        <f>G66+K66+O66+S66</f>
        <v>28800</v>
      </c>
      <c r="D66" s="37">
        <v>0</v>
      </c>
      <c r="E66" s="37">
        <v>0</v>
      </c>
      <c r="F66" s="37">
        <v>0</v>
      </c>
      <c r="G66" s="42">
        <f>SUM(D66:F66)</f>
        <v>0</v>
      </c>
      <c r="H66" s="37">
        <v>0</v>
      </c>
      <c r="I66" s="37">
        <v>0</v>
      </c>
      <c r="J66" s="37">
        <v>0</v>
      </c>
      <c r="K66" s="42">
        <f>SUM(H66:J66)</f>
        <v>0</v>
      </c>
      <c r="L66" s="37">
        <v>0</v>
      </c>
      <c r="M66" s="37">
        <f>27800+1000</f>
        <v>28800</v>
      </c>
      <c r="N66" s="37">
        <v>0</v>
      </c>
      <c r="O66" s="42">
        <f>SUM(L66:N66)</f>
        <v>28800</v>
      </c>
      <c r="P66" s="37">
        <v>0</v>
      </c>
      <c r="Q66" s="37">
        <v>0</v>
      </c>
      <c r="R66" s="37">
        <v>0</v>
      </c>
      <c r="S66" s="42">
        <f>SUM(P66:R66)</f>
        <v>0</v>
      </c>
      <c r="T66" s="42">
        <f t="shared" si="13"/>
        <v>28800</v>
      </c>
      <c r="U66" s="1"/>
      <c r="V66" s="4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</row>
    <row r="67" spans="1:200" s="3" customFormat="1" ht="18.95" customHeight="1">
      <c r="A67" s="155" t="s">
        <v>107</v>
      </c>
      <c r="B67" s="150">
        <v>1</v>
      </c>
      <c r="C67" s="72"/>
      <c r="D67" s="37">
        <v>0</v>
      </c>
      <c r="E67" s="37">
        <v>0</v>
      </c>
      <c r="F67" s="37">
        <v>1</v>
      </c>
      <c r="G67" s="42">
        <f>SUM(D67:F67)</f>
        <v>1</v>
      </c>
      <c r="H67" s="37">
        <v>0</v>
      </c>
      <c r="I67" s="37">
        <v>0</v>
      </c>
      <c r="J67" s="37">
        <v>0</v>
      </c>
      <c r="K67" s="42">
        <f>SUM(H67:J67)</f>
        <v>0</v>
      </c>
      <c r="L67" s="37">
        <v>0</v>
      </c>
      <c r="M67" s="37">
        <v>0</v>
      </c>
      <c r="N67" s="37">
        <v>0</v>
      </c>
      <c r="O67" s="42">
        <f>SUM(L67:N67)</f>
        <v>0</v>
      </c>
      <c r="P67" s="37">
        <v>0</v>
      </c>
      <c r="Q67" s="37">
        <v>0</v>
      </c>
      <c r="R67" s="37">
        <v>0</v>
      </c>
      <c r="S67" s="42">
        <f>SUM(P67:R67)</f>
        <v>0</v>
      </c>
      <c r="T67" s="42">
        <f t="shared" si="13"/>
        <v>1</v>
      </c>
      <c r="U67" s="1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</row>
    <row r="68" spans="1:200" s="6" customFormat="1" ht="18.95" customHeight="1">
      <c r="A68" s="148"/>
      <c r="B68" s="147"/>
      <c r="C68" s="42">
        <f>G68+K68+O68+S68</f>
        <v>5000</v>
      </c>
      <c r="D68" s="37">
        <v>0</v>
      </c>
      <c r="E68" s="37">
        <v>0</v>
      </c>
      <c r="F68" s="37">
        <f>2500+1000</f>
        <v>3500</v>
      </c>
      <c r="G68" s="42">
        <f>SUM(D68:F68)</f>
        <v>3500</v>
      </c>
      <c r="H68" s="37">
        <v>0</v>
      </c>
      <c r="I68" s="37">
        <v>1500</v>
      </c>
      <c r="J68" s="37">
        <v>0</v>
      </c>
      <c r="K68" s="42">
        <f>SUM(H68:J68)</f>
        <v>1500</v>
      </c>
      <c r="L68" s="37">
        <v>0</v>
      </c>
      <c r="M68" s="37">
        <v>0</v>
      </c>
      <c r="N68" s="37">
        <v>0</v>
      </c>
      <c r="O68" s="42">
        <f>SUM(L68:N68)</f>
        <v>0</v>
      </c>
      <c r="P68" s="37">
        <v>0</v>
      </c>
      <c r="Q68" s="37">
        <v>0</v>
      </c>
      <c r="R68" s="37">
        <v>0</v>
      </c>
      <c r="S68" s="42">
        <f>SUM(P68:R68)</f>
        <v>0</v>
      </c>
      <c r="T68" s="42">
        <f t="shared" si="13"/>
        <v>5000</v>
      </c>
      <c r="U68" s="1"/>
      <c r="V68" s="4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</row>
    <row r="69" spans="1:200" s="3" customFormat="1" ht="18" customHeight="1">
      <c r="A69" s="155" t="s">
        <v>108</v>
      </c>
      <c r="B69" s="35">
        <v>0</v>
      </c>
      <c r="C69" s="72">
        <v>0</v>
      </c>
      <c r="D69" s="35">
        <v>0</v>
      </c>
      <c r="E69" s="72">
        <v>0</v>
      </c>
      <c r="F69" s="35">
        <v>0</v>
      </c>
      <c r="G69" s="72">
        <v>0</v>
      </c>
      <c r="H69" s="35">
        <v>0</v>
      </c>
      <c r="I69" s="72">
        <v>0</v>
      </c>
      <c r="J69" s="35">
        <v>0</v>
      </c>
      <c r="K69" s="72">
        <v>0</v>
      </c>
      <c r="L69" s="35">
        <v>0</v>
      </c>
      <c r="M69" s="72">
        <v>0</v>
      </c>
      <c r="N69" s="35">
        <v>0</v>
      </c>
      <c r="O69" s="72">
        <v>0</v>
      </c>
      <c r="P69" s="35">
        <v>0</v>
      </c>
      <c r="Q69" s="72">
        <v>0</v>
      </c>
      <c r="R69" s="35">
        <v>0</v>
      </c>
      <c r="S69" s="72">
        <v>0</v>
      </c>
      <c r="T69" s="72">
        <v>0</v>
      </c>
      <c r="U69" s="1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</row>
    <row r="70" spans="1:200" s="3" customFormat="1" ht="18.95" customHeight="1">
      <c r="A70" s="144" t="s">
        <v>110</v>
      </c>
      <c r="B70" s="35">
        <v>0</v>
      </c>
      <c r="C70" s="72">
        <v>0</v>
      </c>
      <c r="D70" s="35">
        <v>0</v>
      </c>
      <c r="E70" s="72">
        <v>0</v>
      </c>
      <c r="F70" s="35">
        <v>0</v>
      </c>
      <c r="G70" s="72">
        <v>0</v>
      </c>
      <c r="H70" s="35">
        <v>0</v>
      </c>
      <c r="I70" s="72">
        <v>0</v>
      </c>
      <c r="J70" s="35">
        <v>0</v>
      </c>
      <c r="K70" s="72">
        <v>0</v>
      </c>
      <c r="L70" s="35">
        <v>0</v>
      </c>
      <c r="M70" s="72">
        <v>0</v>
      </c>
      <c r="N70" s="35">
        <v>0</v>
      </c>
      <c r="O70" s="72">
        <v>0</v>
      </c>
      <c r="P70" s="35">
        <v>0</v>
      </c>
      <c r="Q70" s="72">
        <v>0</v>
      </c>
      <c r="R70" s="35">
        <v>0</v>
      </c>
      <c r="S70" s="72">
        <v>0</v>
      </c>
      <c r="T70" s="35">
        <v>0</v>
      </c>
      <c r="U70" s="1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</row>
    <row r="71" spans="1:200" s="3" customFormat="1" ht="18.95" customHeight="1">
      <c r="A71" s="155" t="s">
        <v>109</v>
      </c>
      <c r="B71" s="160" t="s">
        <v>91</v>
      </c>
      <c r="C71" s="72"/>
      <c r="D71" s="37">
        <v>0</v>
      </c>
      <c r="E71" s="37">
        <v>0</v>
      </c>
      <c r="F71" s="37">
        <v>0</v>
      </c>
      <c r="G71" s="42">
        <f>SUM(D71:F71)</f>
        <v>0</v>
      </c>
      <c r="H71" s="37">
        <v>0</v>
      </c>
      <c r="I71" s="37">
        <v>0</v>
      </c>
      <c r="J71" s="89" t="s">
        <v>91</v>
      </c>
      <c r="K71" s="90" t="s">
        <v>91</v>
      </c>
      <c r="L71" s="37">
        <v>0</v>
      </c>
      <c r="M71" s="37">
        <v>0</v>
      </c>
      <c r="N71" s="37">
        <v>0</v>
      </c>
      <c r="O71" s="42">
        <f>SUM(L71:N71)</f>
        <v>0</v>
      </c>
      <c r="P71" s="37">
        <v>0</v>
      </c>
      <c r="Q71" s="37">
        <v>0</v>
      </c>
      <c r="R71" s="37">
        <v>0</v>
      </c>
      <c r="S71" s="42">
        <f t="shared" ref="S71:S76" si="14">SUM(P71:R71)</f>
        <v>0</v>
      </c>
      <c r="T71" s="42" t="str">
        <f>K71</f>
        <v>1/12</v>
      </c>
      <c r="U71" s="1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</row>
    <row r="72" spans="1:200" s="6" customFormat="1" ht="15.75" customHeight="1">
      <c r="A72" s="148"/>
      <c r="B72" s="147"/>
      <c r="C72" s="42">
        <f>G72+K72+O72+S72</f>
        <v>13000</v>
      </c>
      <c r="D72" s="37">
        <v>0</v>
      </c>
      <c r="E72" s="37">
        <v>0</v>
      </c>
      <c r="F72" s="37">
        <v>0</v>
      </c>
      <c r="G72" s="42">
        <f>SUM(D72:F72)</f>
        <v>0</v>
      </c>
      <c r="H72" s="37">
        <v>0</v>
      </c>
      <c r="I72" s="37">
        <v>0</v>
      </c>
      <c r="J72" s="37">
        <f>11000+2000</f>
        <v>13000</v>
      </c>
      <c r="K72" s="42">
        <f>SUM(H72:J72)</f>
        <v>13000</v>
      </c>
      <c r="L72" s="37">
        <v>0</v>
      </c>
      <c r="M72" s="37">
        <v>0</v>
      </c>
      <c r="N72" s="37">
        <v>0</v>
      </c>
      <c r="O72" s="42">
        <f>SUM(L72:N72)</f>
        <v>0</v>
      </c>
      <c r="P72" s="37">
        <v>0</v>
      </c>
      <c r="Q72" s="37">
        <v>0</v>
      </c>
      <c r="R72" s="37">
        <v>0</v>
      </c>
      <c r="S72" s="42">
        <f t="shared" si="14"/>
        <v>0</v>
      </c>
      <c r="T72" s="42">
        <f>S72+O72+K72+G72</f>
        <v>13000</v>
      </c>
      <c r="U72" s="1"/>
      <c r="V72" s="4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</row>
    <row r="73" spans="1:200" s="3" customFormat="1" ht="18.95" customHeight="1">
      <c r="A73" s="155" t="s">
        <v>111</v>
      </c>
      <c r="B73" s="150">
        <v>20</v>
      </c>
      <c r="C73" s="72"/>
      <c r="D73" s="37">
        <v>0</v>
      </c>
      <c r="E73" s="37">
        <v>0</v>
      </c>
      <c r="F73" s="37">
        <v>0</v>
      </c>
      <c r="G73" s="42">
        <f>SUM(D73:F73)</f>
        <v>0</v>
      </c>
      <c r="H73" s="37">
        <v>0</v>
      </c>
      <c r="I73" s="37">
        <v>20</v>
      </c>
      <c r="J73" s="37">
        <v>0</v>
      </c>
      <c r="K73" s="42">
        <f>SUM(H73:J73)</f>
        <v>20</v>
      </c>
      <c r="L73" s="37">
        <v>0</v>
      </c>
      <c r="M73" s="37">
        <v>0</v>
      </c>
      <c r="N73" s="37">
        <v>0</v>
      </c>
      <c r="O73" s="42">
        <f>SUM(L73:N73)</f>
        <v>0</v>
      </c>
      <c r="P73" s="37">
        <v>0</v>
      </c>
      <c r="Q73" s="37">
        <v>0</v>
      </c>
      <c r="R73" s="37">
        <v>0</v>
      </c>
      <c r="S73" s="42">
        <f t="shared" si="14"/>
        <v>0</v>
      </c>
      <c r="T73" s="42">
        <f>S73+O73+K73+G73</f>
        <v>20</v>
      </c>
      <c r="U73" s="1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</row>
    <row r="74" spans="1:200" s="6" customFormat="1" ht="15.75" customHeight="1">
      <c r="A74" s="148"/>
      <c r="B74" s="147"/>
      <c r="C74" s="42">
        <f>G74+K74+O74+S74</f>
        <v>32000</v>
      </c>
      <c r="D74" s="37">
        <v>0</v>
      </c>
      <c r="E74" s="37">
        <v>0</v>
      </c>
      <c r="F74" s="37">
        <v>0</v>
      </c>
      <c r="G74" s="42">
        <f>SUM(D74:F74)</f>
        <v>0</v>
      </c>
      <c r="H74" s="37">
        <v>0</v>
      </c>
      <c r="I74" s="37">
        <f>28000+4000</f>
        <v>32000</v>
      </c>
      <c r="J74" s="37">
        <v>0</v>
      </c>
      <c r="K74" s="42">
        <f>SUM(H74:J74)</f>
        <v>32000</v>
      </c>
      <c r="L74" s="37">
        <v>0</v>
      </c>
      <c r="M74" s="37">
        <v>0</v>
      </c>
      <c r="N74" s="37">
        <v>0</v>
      </c>
      <c r="O74" s="42">
        <f>SUM(L74:N74)</f>
        <v>0</v>
      </c>
      <c r="P74" s="37">
        <v>0</v>
      </c>
      <c r="Q74" s="37">
        <v>0</v>
      </c>
      <c r="R74" s="37">
        <v>0</v>
      </c>
      <c r="S74" s="42">
        <f t="shared" si="14"/>
        <v>0</v>
      </c>
      <c r="T74" s="42">
        <f>S74+O74+K74+G74</f>
        <v>32000</v>
      </c>
      <c r="U74" s="1"/>
      <c r="V74" s="4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</row>
    <row r="75" spans="1:200" s="3" customFormat="1" ht="16.5" customHeight="1">
      <c r="A75" s="155" t="s">
        <v>112</v>
      </c>
      <c r="B75" s="160" t="s">
        <v>99</v>
      </c>
      <c r="C75" s="72"/>
      <c r="D75" s="37">
        <v>0</v>
      </c>
      <c r="E75" s="37">
        <v>0</v>
      </c>
      <c r="F75" s="161" t="s">
        <v>100</v>
      </c>
      <c r="G75" s="160" t="s">
        <v>100</v>
      </c>
      <c r="H75" s="37">
        <v>0</v>
      </c>
      <c r="I75" s="37">
        <v>0</v>
      </c>
      <c r="J75" s="37">
        <v>0</v>
      </c>
      <c r="K75" s="42">
        <f>SUM(H75:J75)</f>
        <v>0</v>
      </c>
      <c r="L75" s="161" t="s">
        <v>100</v>
      </c>
      <c r="M75" s="37">
        <v>0</v>
      </c>
      <c r="N75" s="37">
        <v>0</v>
      </c>
      <c r="O75" s="160" t="s">
        <v>100</v>
      </c>
      <c r="P75" s="37">
        <v>0</v>
      </c>
      <c r="Q75" s="37">
        <v>0</v>
      </c>
      <c r="R75" s="37">
        <v>0</v>
      </c>
      <c r="S75" s="42">
        <f t="shared" si="14"/>
        <v>0</v>
      </c>
      <c r="T75" s="42">
        <f>S75+O75+K75+G75</f>
        <v>80904</v>
      </c>
      <c r="U75" s="1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</row>
    <row r="76" spans="1:200" s="6" customFormat="1" ht="16.5" customHeight="1">
      <c r="A76" s="148"/>
      <c r="B76" s="147"/>
      <c r="C76" s="42">
        <f>G76+K76+O76+S76</f>
        <v>52000</v>
      </c>
      <c r="D76" s="37">
        <v>0</v>
      </c>
      <c r="E76" s="37">
        <v>0</v>
      </c>
      <c r="F76" s="37">
        <f>26000</f>
        <v>26000</v>
      </c>
      <c r="G76" s="42">
        <f>SUM(D76:F76)</f>
        <v>26000</v>
      </c>
      <c r="H76" s="37">
        <v>0</v>
      </c>
      <c r="I76" s="37">
        <v>0</v>
      </c>
      <c r="J76" s="37">
        <v>0</v>
      </c>
      <c r="K76" s="42">
        <f>SUM(H76:J76)</f>
        <v>0</v>
      </c>
      <c r="L76" s="37">
        <f>26000</f>
        <v>26000</v>
      </c>
      <c r="M76" s="37">
        <v>0</v>
      </c>
      <c r="N76" s="37">
        <v>0</v>
      </c>
      <c r="O76" s="42">
        <f>SUM(L76:N76)</f>
        <v>26000</v>
      </c>
      <c r="P76" s="37">
        <v>0</v>
      </c>
      <c r="Q76" s="37">
        <v>0</v>
      </c>
      <c r="R76" s="37">
        <v>0</v>
      </c>
      <c r="S76" s="42">
        <f t="shared" si="14"/>
        <v>0</v>
      </c>
      <c r="T76" s="42">
        <f>S76+O76+K76+G76</f>
        <v>52000</v>
      </c>
      <c r="U76" s="1"/>
      <c r="V76" s="4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</row>
    <row r="77" spans="1:200" s="57" customFormat="1" ht="18.95" customHeight="1">
      <c r="A77" s="158" t="s">
        <v>73</v>
      </c>
      <c r="B77" s="159"/>
      <c r="C77" s="91">
        <v>55400</v>
      </c>
      <c r="D77" s="92">
        <f t="shared" ref="D77:S77" si="15">D82+D84+D88+D91</f>
        <v>2500</v>
      </c>
      <c r="E77" s="92">
        <f t="shared" si="15"/>
        <v>0</v>
      </c>
      <c r="F77" s="93">
        <f t="shared" si="15"/>
        <v>38150</v>
      </c>
      <c r="G77" s="94">
        <f t="shared" si="15"/>
        <v>40650</v>
      </c>
      <c r="H77" s="82">
        <f t="shared" si="15"/>
        <v>6450</v>
      </c>
      <c r="I77" s="92">
        <f t="shared" si="15"/>
        <v>2500</v>
      </c>
      <c r="J77" s="92">
        <f t="shared" si="15"/>
        <v>2500</v>
      </c>
      <c r="K77" s="94">
        <f t="shared" si="15"/>
        <v>11450</v>
      </c>
      <c r="L77" s="82">
        <f t="shared" si="15"/>
        <v>2500</v>
      </c>
      <c r="M77" s="92">
        <f t="shared" si="15"/>
        <v>800</v>
      </c>
      <c r="N77" s="92">
        <f t="shared" si="15"/>
        <v>0</v>
      </c>
      <c r="O77" s="94">
        <f t="shared" si="15"/>
        <v>3300</v>
      </c>
      <c r="P77" s="92">
        <f t="shared" si="15"/>
        <v>0</v>
      </c>
      <c r="Q77" s="92">
        <f t="shared" si="15"/>
        <v>0</v>
      </c>
      <c r="R77" s="92">
        <f t="shared" si="15"/>
        <v>0</v>
      </c>
      <c r="S77" s="95">
        <f t="shared" si="15"/>
        <v>0</v>
      </c>
      <c r="T77" s="94">
        <f>G77+K77+O77+S77</f>
        <v>55400</v>
      </c>
      <c r="U77" s="11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62"/>
      <c r="FT77" s="62"/>
      <c r="FU77" s="62"/>
      <c r="FV77" s="62"/>
      <c r="FW77" s="62"/>
      <c r="FX77" s="62"/>
      <c r="FY77" s="62"/>
      <c r="FZ77" s="62"/>
      <c r="GA77" s="62"/>
      <c r="GB77" s="62"/>
      <c r="GC77" s="62"/>
      <c r="GD77" s="62"/>
      <c r="GE77" s="62"/>
      <c r="GF77" s="62"/>
      <c r="GG77" s="62"/>
      <c r="GH77" s="62"/>
      <c r="GI77" s="62"/>
      <c r="GJ77" s="62"/>
      <c r="GK77" s="62"/>
      <c r="GL77" s="62"/>
      <c r="GM77" s="62"/>
      <c r="GN77" s="62"/>
      <c r="GO77" s="62"/>
      <c r="GP77" s="62"/>
      <c r="GQ77" s="62"/>
      <c r="GR77" s="62"/>
    </row>
    <row r="78" spans="1:200" s="57" customFormat="1" ht="18.95" customHeight="1">
      <c r="A78" s="162" t="s">
        <v>74</v>
      </c>
      <c r="B78" s="58"/>
      <c r="C78" s="76"/>
      <c r="D78" s="96"/>
      <c r="E78" s="96"/>
      <c r="F78" s="97"/>
      <c r="G78" s="58"/>
      <c r="H78" s="96"/>
      <c r="I78" s="96"/>
      <c r="J78" s="96"/>
      <c r="K78" s="58"/>
      <c r="L78" s="96"/>
      <c r="M78" s="96"/>
      <c r="N78" s="96"/>
      <c r="O78" s="58"/>
      <c r="P78" s="96"/>
      <c r="Q78" s="96"/>
      <c r="R78" s="96"/>
      <c r="S78" s="58"/>
      <c r="T78" s="96"/>
      <c r="U78" s="27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62"/>
      <c r="FT78" s="62"/>
      <c r="FU78" s="62"/>
      <c r="FV78" s="62"/>
      <c r="FW78" s="62"/>
      <c r="FX78" s="62"/>
      <c r="FY78" s="62"/>
      <c r="FZ78" s="62"/>
      <c r="GA78" s="62"/>
      <c r="GB78" s="62"/>
      <c r="GC78" s="62"/>
      <c r="GD78" s="62"/>
      <c r="GE78" s="62"/>
      <c r="GF78" s="62"/>
      <c r="GG78" s="62"/>
      <c r="GH78" s="62"/>
      <c r="GI78" s="62"/>
      <c r="GJ78" s="62"/>
      <c r="GK78" s="62"/>
      <c r="GL78" s="62"/>
      <c r="GM78" s="62"/>
      <c r="GN78" s="62"/>
      <c r="GO78" s="62"/>
      <c r="GP78" s="62"/>
      <c r="GQ78" s="62"/>
      <c r="GR78" s="62"/>
    </row>
    <row r="79" spans="1:200" ht="19.5" customHeight="1">
      <c r="A79" s="163" t="s">
        <v>113</v>
      </c>
      <c r="B79" s="35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27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</row>
    <row r="80" spans="1:200" ht="18.95" customHeight="1">
      <c r="A80" s="155" t="s">
        <v>75</v>
      </c>
      <c r="B80" s="150">
        <v>4050</v>
      </c>
      <c r="C80" s="98"/>
      <c r="D80" s="37">
        <v>0</v>
      </c>
      <c r="E80" s="37">
        <v>305</v>
      </c>
      <c r="F80" s="37">
        <v>405</v>
      </c>
      <c r="G80" s="42">
        <f>SUM(D80:F80)</f>
        <v>710</v>
      </c>
      <c r="H80" s="37">
        <v>505</v>
      </c>
      <c r="I80" s="37">
        <v>405</v>
      </c>
      <c r="J80" s="37">
        <v>405</v>
      </c>
      <c r="K80" s="42">
        <f>SUM(H80:J80)</f>
        <v>1315</v>
      </c>
      <c r="L80" s="37">
        <v>405</v>
      </c>
      <c r="M80" s="37">
        <v>405</v>
      </c>
      <c r="N80" s="37">
        <v>405</v>
      </c>
      <c r="O80" s="42">
        <f>SUM(L80:N80)</f>
        <v>1215</v>
      </c>
      <c r="P80" s="37">
        <v>405</v>
      </c>
      <c r="Q80" s="37">
        <v>405</v>
      </c>
      <c r="R80" s="37">
        <v>0</v>
      </c>
      <c r="S80" s="42">
        <f>SUM(P80:R80)</f>
        <v>810</v>
      </c>
      <c r="T80" s="42">
        <f>S80+O80+K80+G80</f>
        <v>4050</v>
      </c>
      <c r="U80" s="27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38"/>
      <c r="EC80" s="38"/>
      <c r="ED80" s="38"/>
      <c r="EE80" s="38"/>
      <c r="EF80" s="38"/>
      <c r="EG80" s="38"/>
      <c r="EH80" s="38"/>
      <c r="EI80" s="38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38"/>
      <c r="EU80" s="38"/>
      <c r="EV80" s="38"/>
      <c r="EW80" s="38"/>
      <c r="EX80" s="38"/>
      <c r="EY80" s="38"/>
      <c r="EZ80" s="38"/>
      <c r="FA80" s="38"/>
      <c r="FB80" s="38"/>
      <c r="FC80" s="38"/>
      <c r="FD80" s="38"/>
      <c r="FE80" s="38"/>
      <c r="FF80" s="38"/>
      <c r="FG80" s="38"/>
      <c r="FH80" s="38"/>
      <c r="FI80" s="38"/>
      <c r="FJ80" s="38"/>
      <c r="FK80" s="38"/>
      <c r="FL80" s="38"/>
      <c r="FM80" s="38"/>
      <c r="FN80" s="38"/>
      <c r="FO80" s="38"/>
      <c r="FP80" s="38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/>
      <c r="GD80" s="38"/>
      <c r="GE80" s="38"/>
      <c r="GF80" s="38"/>
      <c r="GG80" s="38"/>
      <c r="GH80" s="38"/>
      <c r="GI80" s="38"/>
      <c r="GJ80" s="38"/>
      <c r="GK80" s="38"/>
      <c r="GL80" s="38"/>
      <c r="GM80" s="38"/>
      <c r="GN80" s="38"/>
      <c r="GO80" s="38"/>
      <c r="GP80" s="38"/>
      <c r="GQ80" s="38"/>
      <c r="GR80" s="38"/>
    </row>
    <row r="81" spans="1:200" ht="18.95" customHeight="1">
      <c r="A81" s="155" t="s">
        <v>76</v>
      </c>
      <c r="B81" s="150"/>
      <c r="C81" s="98"/>
      <c r="D81" s="99"/>
      <c r="E81" s="99"/>
      <c r="F81" s="100"/>
      <c r="G81" s="101"/>
      <c r="H81" s="99"/>
      <c r="I81" s="99"/>
      <c r="J81" s="99"/>
      <c r="K81" s="101"/>
      <c r="L81" s="99"/>
      <c r="M81" s="99"/>
      <c r="N81" s="99"/>
      <c r="O81" s="101"/>
      <c r="P81" s="99"/>
      <c r="Q81" s="99"/>
      <c r="R81" s="99"/>
      <c r="S81" s="101"/>
      <c r="T81" s="101"/>
      <c r="U81" s="27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38"/>
      <c r="DO81" s="38"/>
      <c r="DP81" s="38"/>
      <c r="DQ81" s="38"/>
      <c r="DR81" s="38"/>
      <c r="DS81" s="38"/>
      <c r="DT81" s="38"/>
      <c r="DU81" s="38"/>
      <c r="DV81" s="38"/>
      <c r="DW81" s="38"/>
      <c r="DX81" s="38"/>
      <c r="DY81" s="38"/>
      <c r="DZ81" s="38"/>
      <c r="EA81" s="38"/>
      <c r="EB81" s="38"/>
      <c r="EC81" s="38"/>
      <c r="ED81" s="38"/>
      <c r="EE81" s="38"/>
      <c r="EF81" s="38"/>
      <c r="EG81" s="38"/>
      <c r="EH81" s="38"/>
      <c r="EI81" s="38"/>
      <c r="EJ81" s="38"/>
      <c r="EK81" s="38"/>
      <c r="EL81" s="38"/>
      <c r="EM81" s="38"/>
      <c r="EN81" s="38"/>
      <c r="EO81" s="38"/>
      <c r="EP81" s="38"/>
      <c r="EQ81" s="38"/>
      <c r="ER81" s="38"/>
      <c r="ES81" s="38"/>
      <c r="ET81" s="38"/>
      <c r="EU81" s="38"/>
      <c r="EV81" s="38"/>
      <c r="EW81" s="38"/>
      <c r="EX81" s="38"/>
      <c r="EY81" s="38"/>
      <c r="EZ81" s="38"/>
      <c r="FA81" s="38"/>
      <c r="FB81" s="38"/>
      <c r="FC81" s="38"/>
      <c r="FD81" s="38"/>
      <c r="FE81" s="38"/>
      <c r="FF81" s="38"/>
      <c r="FG81" s="38"/>
      <c r="FH81" s="38"/>
      <c r="FI81" s="38"/>
      <c r="FJ81" s="38"/>
      <c r="FK81" s="38"/>
      <c r="FL81" s="38"/>
      <c r="FM81" s="38"/>
      <c r="FN81" s="38"/>
      <c r="FO81" s="38"/>
      <c r="FP81" s="38"/>
      <c r="FQ81" s="38"/>
      <c r="FR81" s="38"/>
      <c r="FS81" s="38"/>
      <c r="FT81" s="38"/>
      <c r="FU81" s="38"/>
      <c r="FV81" s="38"/>
      <c r="FW81" s="38"/>
      <c r="FX81" s="38"/>
      <c r="FY81" s="38"/>
      <c r="FZ81" s="38"/>
      <c r="GA81" s="38"/>
      <c r="GB81" s="38"/>
      <c r="GC81" s="38"/>
      <c r="GD81" s="38"/>
      <c r="GE81" s="38"/>
      <c r="GF81" s="38"/>
      <c r="GG81" s="38"/>
      <c r="GH81" s="38"/>
      <c r="GI81" s="38"/>
      <c r="GJ81" s="38"/>
      <c r="GK81" s="38"/>
      <c r="GL81" s="38"/>
      <c r="GM81" s="38"/>
      <c r="GN81" s="38"/>
      <c r="GO81" s="38"/>
      <c r="GP81" s="38"/>
      <c r="GQ81" s="38"/>
      <c r="GR81" s="38"/>
    </row>
    <row r="82" spans="1:200" s="6" customFormat="1" ht="15.75" customHeight="1">
      <c r="A82" s="148"/>
      <c r="B82" s="147"/>
      <c r="C82" s="42">
        <f>G82+K82+O82+S82</f>
        <v>4100</v>
      </c>
      <c r="D82" s="37">
        <v>0</v>
      </c>
      <c r="E82" s="37">
        <v>0</v>
      </c>
      <c r="F82" s="37">
        <v>0</v>
      </c>
      <c r="G82" s="42">
        <f>SUM(D82:F82)</f>
        <v>0</v>
      </c>
      <c r="H82" s="37">
        <v>800</v>
      </c>
      <c r="I82" s="37">
        <v>0</v>
      </c>
      <c r="J82" s="37">
        <v>0</v>
      </c>
      <c r="K82" s="42">
        <f>SUM(H82:J82)</f>
        <v>800</v>
      </c>
      <c r="L82" s="37">
        <v>2500</v>
      </c>
      <c r="M82" s="37">
        <v>800</v>
      </c>
      <c r="N82" s="37">
        <v>0</v>
      </c>
      <c r="O82" s="42">
        <f>SUM(L82:N82)</f>
        <v>3300</v>
      </c>
      <c r="P82" s="37">
        <v>0</v>
      </c>
      <c r="Q82" s="37">
        <v>0</v>
      </c>
      <c r="R82" s="37">
        <v>0</v>
      </c>
      <c r="S82" s="42">
        <f>SUM(P82:R82)</f>
        <v>0</v>
      </c>
      <c r="T82" s="42">
        <f>S82+O82+K82+G82</f>
        <v>4100</v>
      </c>
      <c r="U82" s="1"/>
      <c r="V82" s="4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</row>
    <row r="83" spans="1:200" ht="18.95" customHeight="1">
      <c r="A83" s="155" t="s">
        <v>77</v>
      </c>
      <c r="B83" s="35">
        <v>0</v>
      </c>
      <c r="C83" s="72">
        <v>0</v>
      </c>
      <c r="D83" s="72">
        <v>0</v>
      </c>
      <c r="E83" s="72">
        <v>0</v>
      </c>
      <c r="F83" s="72">
        <v>0</v>
      </c>
      <c r="G83" s="72">
        <v>0</v>
      </c>
      <c r="H83" s="72">
        <v>0</v>
      </c>
      <c r="I83" s="72">
        <v>0</v>
      </c>
      <c r="J83" s="72">
        <v>0</v>
      </c>
      <c r="K83" s="72">
        <v>0</v>
      </c>
      <c r="L83" s="72">
        <v>0</v>
      </c>
      <c r="M83" s="72">
        <v>0</v>
      </c>
      <c r="N83" s="72">
        <v>0</v>
      </c>
      <c r="O83" s="72">
        <v>0</v>
      </c>
      <c r="P83" s="72">
        <v>0</v>
      </c>
      <c r="Q83" s="72">
        <v>0</v>
      </c>
      <c r="R83" s="72">
        <v>0</v>
      </c>
      <c r="S83" s="72">
        <v>0</v>
      </c>
      <c r="T83" s="72">
        <v>0</v>
      </c>
      <c r="U83" s="27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  <c r="DV83" s="38"/>
      <c r="DW83" s="38"/>
      <c r="DX83" s="38"/>
      <c r="DY83" s="38"/>
      <c r="DZ83" s="38"/>
      <c r="EA83" s="38"/>
      <c r="EB83" s="38"/>
      <c r="EC83" s="38"/>
      <c r="ED83" s="38"/>
      <c r="EE83" s="38"/>
      <c r="EF83" s="38"/>
      <c r="EG83" s="38"/>
      <c r="EH83" s="38"/>
      <c r="EI83" s="38"/>
      <c r="EJ83" s="38"/>
      <c r="EK83" s="38"/>
      <c r="EL83" s="38"/>
      <c r="EM83" s="38"/>
      <c r="EN83" s="38"/>
      <c r="EO83" s="38"/>
      <c r="EP83" s="38"/>
      <c r="EQ83" s="38"/>
      <c r="ER83" s="38"/>
      <c r="ES83" s="38"/>
      <c r="ET83" s="38"/>
      <c r="EU83" s="38"/>
      <c r="EV83" s="38"/>
      <c r="EW83" s="38"/>
      <c r="EX83" s="38"/>
      <c r="EY83" s="38"/>
      <c r="EZ83" s="38"/>
      <c r="FA83" s="38"/>
      <c r="FB83" s="38"/>
      <c r="FC83" s="38"/>
      <c r="FD83" s="38"/>
      <c r="FE83" s="38"/>
      <c r="FF83" s="38"/>
      <c r="FG83" s="38"/>
      <c r="FH83" s="38"/>
      <c r="FI83" s="38"/>
      <c r="FJ83" s="38"/>
      <c r="FK83" s="38"/>
      <c r="FL83" s="38"/>
      <c r="FM83" s="38"/>
      <c r="FN83" s="38"/>
      <c r="FO83" s="38"/>
      <c r="FP83" s="38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/>
      <c r="GD83" s="38"/>
      <c r="GE83" s="38"/>
      <c r="GF83" s="38"/>
      <c r="GG83" s="38"/>
      <c r="GH83" s="38"/>
      <c r="GI83" s="38"/>
      <c r="GJ83" s="38"/>
      <c r="GK83" s="38"/>
      <c r="GL83" s="38"/>
      <c r="GM83" s="38"/>
      <c r="GN83" s="38"/>
      <c r="GO83" s="38"/>
      <c r="GP83" s="38"/>
      <c r="GQ83" s="38"/>
      <c r="GR83" s="38"/>
    </row>
    <row r="84" spans="1:200" ht="18.95" customHeight="1">
      <c r="A84" s="155" t="s">
        <v>78</v>
      </c>
      <c r="B84" s="150"/>
      <c r="C84" s="98"/>
      <c r="D84" s="99"/>
      <c r="E84" s="99"/>
      <c r="F84" s="100"/>
      <c r="G84" s="101"/>
      <c r="H84" s="99"/>
      <c r="I84" s="99"/>
      <c r="J84" s="99"/>
      <c r="K84" s="101"/>
      <c r="L84" s="99"/>
      <c r="M84" s="99"/>
      <c r="N84" s="99"/>
      <c r="O84" s="101"/>
      <c r="P84" s="99"/>
      <c r="Q84" s="99"/>
      <c r="R84" s="99"/>
      <c r="S84" s="101"/>
      <c r="T84" s="101"/>
      <c r="U84" s="27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/>
      <c r="EA84" s="38"/>
      <c r="EB84" s="38"/>
      <c r="EC84" s="38"/>
      <c r="ED84" s="38"/>
      <c r="EE84" s="38"/>
      <c r="EF84" s="38"/>
      <c r="EG84" s="38"/>
      <c r="EH84" s="38"/>
      <c r="EI84" s="38"/>
      <c r="EJ84" s="38"/>
      <c r="EK84" s="38"/>
      <c r="EL84" s="38"/>
      <c r="EM84" s="38"/>
      <c r="EN84" s="38"/>
      <c r="EO84" s="38"/>
      <c r="EP84" s="38"/>
      <c r="EQ84" s="38"/>
      <c r="ER84" s="38"/>
      <c r="ES84" s="38"/>
      <c r="ET84" s="38"/>
      <c r="EU84" s="38"/>
      <c r="EV84" s="38"/>
      <c r="EW84" s="38"/>
      <c r="EX84" s="38"/>
      <c r="EY84" s="38"/>
      <c r="EZ84" s="38"/>
      <c r="FA84" s="38"/>
      <c r="FB84" s="38"/>
      <c r="FC84" s="38"/>
      <c r="FD84" s="38"/>
      <c r="FE84" s="38"/>
      <c r="FF84" s="38"/>
      <c r="FG84" s="38"/>
      <c r="FH84" s="38"/>
      <c r="FI84" s="38"/>
      <c r="FJ84" s="38"/>
      <c r="FK84" s="38"/>
      <c r="FL84" s="38"/>
      <c r="FM84" s="38"/>
      <c r="FN84" s="38"/>
      <c r="FO84" s="38"/>
      <c r="FP84" s="38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/>
      <c r="GD84" s="38"/>
      <c r="GE84" s="38"/>
      <c r="GF84" s="38"/>
      <c r="GG84" s="38"/>
      <c r="GH84" s="38"/>
      <c r="GI84" s="38"/>
      <c r="GJ84" s="38"/>
      <c r="GK84" s="38"/>
      <c r="GL84" s="38"/>
      <c r="GM84" s="38"/>
      <c r="GN84" s="38"/>
      <c r="GO84" s="38"/>
      <c r="GP84" s="38"/>
      <c r="GQ84" s="38"/>
      <c r="GR84" s="38"/>
    </row>
    <row r="85" spans="1:200" ht="18.95" customHeight="1">
      <c r="A85" s="164" t="s">
        <v>48</v>
      </c>
      <c r="B85" s="35">
        <v>0</v>
      </c>
      <c r="C85" s="35">
        <v>0</v>
      </c>
      <c r="D85" s="35">
        <v>0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0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27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  <c r="DN85" s="38"/>
      <c r="DO85" s="38"/>
      <c r="DP85" s="38"/>
      <c r="DQ85" s="38"/>
      <c r="DR85" s="38"/>
      <c r="DS85" s="38"/>
      <c r="DT85" s="38"/>
      <c r="DU85" s="38"/>
      <c r="DV85" s="38"/>
      <c r="DW85" s="38"/>
      <c r="DX85" s="38"/>
      <c r="DY85" s="38"/>
      <c r="DZ85" s="38"/>
      <c r="EA85" s="38"/>
      <c r="EB85" s="38"/>
      <c r="EC85" s="38"/>
      <c r="ED85" s="38"/>
      <c r="EE85" s="38"/>
      <c r="EF85" s="38"/>
      <c r="EG85" s="38"/>
      <c r="EH85" s="38"/>
      <c r="EI85" s="38"/>
      <c r="EJ85" s="38"/>
      <c r="EK85" s="38"/>
      <c r="EL85" s="38"/>
      <c r="EM85" s="38"/>
      <c r="EN85" s="38"/>
      <c r="EO85" s="38"/>
      <c r="EP85" s="38"/>
      <c r="EQ85" s="38"/>
      <c r="ER85" s="38"/>
      <c r="ES85" s="38"/>
      <c r="ET85" s="38"/>
      <c r="EU85" s="38"/>
      <c r="EV85" s="38"/>
      <c r="EW85" s="38"/>
      <c r="EX85" s="38"/>
      <c r="EY85" s="38"/>
      <c r="EZ85" s="38"/>
      <c r="FA85" s="38"/>
      <c r="FB85" s="38"/>
      <c r="FC85" s="38"/>
      <c r="FD85" s="38"/>
      <c r="FE85" s="38"/>
      <c r="FF85" s="38"/>
      <c r="FG85" s="38"/>
      <c r="FH85" s="38"/>
      <c r="FI85" s="38"/>
      <c r="FJ85" s="38"/>
      <c r="FK85" s="38"/>
      <c r="FL85" s="38"/>
      <c r="FM85" s="38"/>
      <c r="FN85" s="38"/>
      <c r="FO85" s="38"/>
      <c r="FP85" s="38"/>
      <c r="FQ85" s="38"/>
      <c r="FR85" s="38"/>
      <c r="FS85" s="38"/>
      <c r="FT85" s="38"/>
      <c r="FU85" s="38"/>
      <c r="FV85" s="38"/>
      <c r="FW85" s="38"/>
      <c r="FX85" s="38"/>
      <c r="FY85" s="38"/>
      <c r="FZ85" s="38"/>
      <c r="GA85" s="38"/>
      <c r="GB85" s="38"/>
      <c r="GC85" s="38"/>
      <c r="GD85" s="38"/>
      <c r="GE85" s="38"/>
      <c r="GF85" s="38"/>
      <c r="GG85" s="38"/>
      <c r="GH85" s="38"/>
      <c r="GI85" s="38"/>
      <c r="GJ85" s="38"/>
      <c r="GK85" s="38"/>
      <c r="GL85" s="38"/>
      <c r="GM85" s="38"/>
      <c r="GN85" s="38"/>
      <c r="GO85" s="38"/>
      <c r="GP85" s="38"/>
      <c r="GQ85" s="38"/>
      <c r="GR85" s="38"/>
    </row>
    <row r="86" spans="1:200" ht="18" customHeight="1">
      <c r="A86" s="155" t="s">
        <v>79</v>
      </c>
      <c r="B86" s="150">
        <v>300</v>
      </c>
      <c r="C86" s="72"/>
      <c r="D86" s="37">
        <v>0</v>
      </c>
      <c r="E86" s="37">
        <v>0</v>
      </c>
      <c r="F86" s="37">
        <v>150</v>
      </c>
      <c r="G86" s="42">
        <f>SUM(D86:F86)</f>
        <v>150</v>
      </c>
      <c r="H86" s="37">
        <v>150</v>
      </c>
      <c r="I86" s="37">
        <v>0</v>
      </c>
      <c r="J86" s="37">
        <v>0</v>
      </c>
      <c r="K86" s="42">
        <f>SUM(H86:J86)</f>
        <v>150</v>
      </c>
      <c r="L86" s="37">
        <v>0</v>
      </c>
      <c r="M86" s="37">
        <v>0</v>
      </c>
      <c r="N86" s="37">
        <v>0</v>
      </c>
      <c r="O86" s="42">
        <f>SUM(L86:N86)</f>
        <v>0</v>
      </c>
      <c r="P86" s="37">
        <v>0</v>
      </c>
      <c r="Q86" s="37">
        <v>0</v>
      </c>
      <c r="R86" s="37">
        <v>0</v>
      </c>
      <c r="S86" s="42">
        <f>SUM(P86:R86)</f>
        <v>0</v>
      </c>
      <c r="T86" s="42">
        <f>S86+O86+K86+G86</f>
        <v>300</v>
      </c>
      <c r="U86" s="27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38"/>
      <c r="DO86" s="38"/>
      <c r="DP86" s="38"/>
      <c r="DQ86" s="38"/>
      <c r="DR86" s="38"/>
      <c r="DS86" s="38"/>
      <c r="DT86" s="38"/>
      <c r="DU86" s="38"/>
      <c r="DV86" s="38"/>
      <c r="DW86" s="38"/>
      <c r="DX86" s="38"/>
      <c r="DY86" s="38"/>
      <c r="DZ86" s="38"/>
      <c r="EA86" s="38"/>
      <c r="EB86" s="38"/>
      <c r="EC86" s="38"/>
      <c r="ED86" s="38"/>
      <c r="EE86" s="38"/>
      <c r="EF86" s="38"/>
      <c r="EG86" s="38"/>
      <c r="EH86" s="38"/>
      <c r="EI86" s="38"/>
      <c r="EJ86" s="38"/>
      <c r="EK86" s="38"/>
      <c r="EL86" s="38"/>
      <c r="EM86" s="38"/>
      <c r="EN86" s="38"/>
      <c r="EO86" s="38"/>
      <c r="EP86" s="38"/>
      <c r="EQ86" s="38"/>
      <c r="ER86" s="38"/>
      <c r="ES86" s="38"/>
      <c r="ET86" s="38"/>
      <c r="EU86" s="38"/>
      <c r="EV86" s="38"/>
      <c r="EW86" s="38"/>
      <c r="EX86" s="38"/>
      <c r="EY86" s="38"/>
      <c r="EZ86" s="38"/>
      <c r="FA86" s="38"/>
      <c r="FB86" s="38"/>
      <c r="FC86" s="38"/>
      <c r="FD86" s="38"/>
      <c r="FE86" s="38"/>
      <c r="FF86" s="38"/>
      <c r="FG86" s="38"/>
      <c r="FH86" s="38"/>
      <c r="FI86" s="38"/>
      <c r="FJ86" s="38"/>
      <c r="FK86" s="38"/>
      <c r="FL86" s="38"/>
      <c r="FM86" s="38"/>
      <c r="FN86" s="38"/>
      <c r="FO86" s="38"/>
      <c r="FP86" s="38"/>
      <c r="FQ86" s="38"/>
      <c r="FR86" s="38"/>
      <c r="FS86" s="38"/>
      <c r="FT86" s="38"/>
      <c r="FU86" s="38"/>
      <c r="FV86" s="38"/>
      <c r="FW86" s="38"/>
      <c r="FX86" s="38"/>
      <c r="FY86" s="38"/>
      <c r="FZ86" s="38"/>
      <c r="GA86" s="38"/>
      <c r="GB86" s="38"/>
      <c r="GC86" s="38"/>
      <c r="GD86" s="38"/>
      <c r="GE86" s="38"/>
      <c r="GF86" s="38"/>
      <c r="GG86" s="38"/>
      <c r="GH86" s="38"/>
      <c r="GI86" s="38"/>
      <c r="GJ86" s="38"/>
      <c r="GK86" s="38"/>
      <c r="GL86" s="38"/>
      <c r="GM86" s="38"/>
      <c r="GN86" s="38"/>
      <c r="GO86" s="38"/>
      <c r="GP86" s="38"/>
      <c r="GQ86" s="38"/>
      <c r="GR86" s="38"/>
    </row>
    <row r="87" spans="1:200" ht="18" customHeight="1">
      <c r="A87" s="155" t="s">
        <v>80</v>
      </c>
      <c r="B87" s="150"/>
      <c r="C87" s="72"/>
      <c r="D87" s="79"/>
      <c r="E87" s="79"/>
      <c r="F87" s="80"/>
      <c r="G87" s="35"/>
      <c r="H87" s="79"/>
      <c r="I87" s="79"/>
      <c r="J87" s="79"/>
      <c r="K87" s="35"/>
      <c r="L87" s="79"/>
      <c r="M87" s="79"/>
      <c r="N87" s="79"/>
      <c r="O87" s="35"/>
      <c r="P87" s="79"/>
      <c r="Q87" s="79"/>
      <c r="R87" s="79"/>
      <c r="S87" s="35"/>
      <c r="T87" s="35"/>
      <c r="U87" s="27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  <c r="ER87" s="38"/>
      <c r="ES87" s="38"/>
      <c r="ET87" s="38"/>
      <c r="EU87" s="38"/>
      <c r="EV87" s="38"/>
      <c r="EW87" s="38"/>
      <c r="EX87" s="38"/>
      <c r="EY87" s="38"/>
      <c r="EZ87" s="38"/>
      <c r="FA87" s="38"/>
      <c r="FB87" s="38"/>
      <c r="FC87" s="38"/>
      <c r="FD87" s="38"/>
      <c r="FE87" s="38"/>
      <c r="FF87" s="38"/>
      <c r="FG87" s="38"/>
      <c r="FH87" s="38"/>
      <c r="FI87" s="38"/>
      <c r="FJ87" s="38"/>
      <c r="FK87" s="38"/>
      <c r="FL87" s="38"/>
      <c r="FM87" s="38"/>
      <c r="FN87" s="38"/>
      <c r="FO87" s="38"/>
      <c r="FP87" s="38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/>
      <c r="GD87" s="38"/>
      <c r="GE87" s="38"/>
      <c r="GF87" s="38"/>
      <c r="GG87" s="38"/>
      <c r="GH87" s="38"/>
      <c r="GI87" s="38"/>
      <c r="GJ87" s="38"/>
      <c r="GK87" s="38"/>
      <c r="GL87" s="38"/>
      <c r="GM87" s="38"/>
      <c r="GN87" s="38"/>
      <c r="GO87" s="38"/>
      <c r="GP87" s="38"/>
      <c r="GQ87" s="38"/>
      <c r="GR87" s="38"/>
    </row>
    <row r="88" spans="1:200" s="6" customFormat="1" ht="18" customHeight="1">
      <c r="A88" s="148"/>
      <c r="B88" s="147"/>
      <c r="C88" s="42">
        <f>G88+K88+O88+S88</f>
        <v>21300</v>
      </c>
      <c r="D88" s="37">
        <v>2500</v>
      </c>
      <c r="E88" s="37">
        <v>0</v>
      </c>
      <c r="F88" s="37">
        <v>8150</v>
      </c>
      <c r="G88" s="42">
        <f>SUM(D88:F88)</f>
        <v>10650</v>
      </c>
      <c r="H88" s="37">
        <v>5650</v>
      </c>
      <c r="I88" s="37">
        <v>2500</v>
      </c>
      <c r="J88" s="37">
        <v>2500</v>
      </c>
      <c r="K88" s="42">
        <v>10650</v>
      </c>
      <c r="L88" s="37">
        <v>0</v>
      </c>
      <c r="M88" s="37">
        <v>0</v>
      </c>
      <c r="N88" s="37">
        <v>0</v>
      </c>
      <c r="O88" s="42">
        <f>SUM(L88:N88)</f>
        <v>0</v>
      </c>
      <c r="P88" s="37">
        <v>0</v>
      </c>
      <c r="Q88" s="37">
        <v>0</v>
      </c>
      <c r="R88" s="37">
        <v>0</v>
      </c>
      <c r="S88" s="42">
        <f>SUM(P88:R88)</f>
        <v>0</v>
      </c>
      <c r="T88" s="42">
        <f>S88+O88+K88+G88</f>
        <v>21300</v>
      </c>
      <c r="U88" s="1"/>
      <c r="V88" s="4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</row>
    <row r="89" spans="1:200" ht="18" customHeight="1">
      <c r="A89" s="155" t="s">
        <v>49</v>
      </c>
      <c r="B89" s="35">
        <v>0</v>
      </c>
      <c r="C89" s="72">
        <v>0</v>
      </c>
      <c r="D89" s="72">
        <v>0</v>
      </c>
      <c r="E89" s="72">
        <v>0</v>
      </c>
      <c r="F89" s="72">
        <v>0</v>
      </c>
      <c r="G89" s="72">
        <v>0</v>
      </c>
      <c r="H89" s="72">
        <v>0</v>
      </c>
      <c r="I89" s="72">
        <v>0</v>
      </c>
      <c r="J89" s="72">
        <v>0</v>
      </c>
      <c r="K89" s="72">
        <v>0</v>
      </c>
      <c r="L89" s="72">
        <v>0</v>
      </c>
      <c r="M89" s="72">
        <v>0</v>
      </c>
      <c r="N89" s="72">
        <v>0</v>
      </c>
      <c r="O89" s="72">
        <v>0</v>
      </c>
      <c r="P89" s="72">
        <v>0</v>
      </c>
      <c r="Q89" s="72">
        <v>0</v>
      </c>
      <c r="R89" s="72">
        <v>0</v>
      </c>
      <c r="S89" s="72">
        <v>0</v>
      </c>
      <c r="T89" s="72">
        <v>0</v>
      </c>
      <c r="U89" s="27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38"/>
      <c r="DO89" s="38"/>
      <c r="DP89" s="38"/>
      <c r="DQ89" s="38"/>
      <c r="DR89" s="38"/>
      <c r="DS89" s="38"/>
      <c r="DT89" s="38"/>
      <c r="DU89" s="38"/>
      <c r="DV89" s="38"/>
      <c r="DW89" s="38"/>
      <c r="DX89" s="38"/>
      <c r="DY89" s="38"/>
      <c r="DZ89" s="38"/>
      <c r="EA89" s="38"/>
      <c r="EB89" s="38"/>
      <c r="EC89" s="38"/>
      <c r="ED89" s="38"/>
      <c r="EE89" s="38"/>
      <c r="EF89" s="38"/>
      <c r="EG89" s="38"/>
      <c r="EH89" s="38"/>
      <c r="EI89" s="38"/>
      <c r="EJ89" s="38"/>
      <c r="EK89" s="38"/>
      <c r="EL89" s="38"/>
      <c r="EM89" s="38"/>
      <c r="EN89" s="38"/>
      <c r="EO89" s="38"/>
      <c r="EP89" s="38"/>
      <c r="EQ89" s="38"/>
      <c r="ER89" s="38"/>
      <c r="ES89" s="38"/>
      <c r="ET89" s="38"/>
      <c r="EU89" s="38"/>
      <c r="EV89" s="38"/>
      <c r="EW89" s="38"/>
      <c r="EX89" s="38"/>
      <c r="EY89" s="38"/>
      <c r="EZ89" s="38"/>
      <c r="FA89" s="38"/>
      <c r="FB89" s="38"/>
      <c r="FC89" s="38"/>
      <c r="FD89" s="38"/>
      <c r="FE89" s="38"/>
      <c r="FF89" s="38"/>
      <c r="FG89" s="38"/>
      <c r="FH89" s="38"/>
      <c r="FI89" s="38"/>
      <c r="FJ89" s="38"/>
      <c r="FK89" s="38"/>
      <c r="FL89" s="38"/>
      <c r="FM89" s="38"/>
      <c r="FN89" s="38"/>
      <c r="FO89" s="38"/>
      <c r="FP89" s="38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/>
      <c r="GD89" s="38"/>
      <c r="GE89" s="38"/>
      <c r="GF89" s="38"/>
      <c r="GG89" s="38"/>
      <c r="GH89" s="38"/>
      <c r="GI89" s="38"/>
      <c r="GJ89" s="38"/>
      <c r="GK89" s="38"/>
      <c r="GL89" s="38"/>
      <c r="GM89" s="38"/>
      <c r="GN89" s="38"/>
      <c r="GO89" s="38"/>
      <c r="GP89" s="38"/>
      <c r="GQ89" s="38"/>
      <c r="GR89" s="38"/>
    </row>
    <row r="90" spans="1:200" ht="18" customHeight="1">
      <c r="A90" s="155" t="s">
        <v>50</v>
      </c>
      <c r="B90" s="150" t="s">
        <v>92</v>
      </c>
      <c r="C90" s="72"/>
      <c r="D90" s="37">
        <v>0</v>
      </c>
      <c r="E90" s="37">
        <v>0</v>
      </c>
      <c r="F90" s="37">
        <v>80</v>
      </c>
      <c r="G90" s="42">
        <f>SUM(D90:F90)</f>
        <v>80</v>
      </c>
      <c r="H90" s="37">
        <v>0</v>
      </c>
      <c r="I90" s="37">
        <v>0</v>
      </c>
      <c r="J90" s="37">
        <v>0</v>
      </c>
      <c r="K90" s="42">
        <f>SUM(H90:J90)</f>
        <v>0</v>
      </c>
      <c r="L90" s="37">
        <v>0</v>
      </c>
      <c r="M90" s="37">
        <v>0</v>
      </c>
      <c r="N90" s="37">
        <v>0</v>
      </c>
      <c r="O90" s="42">
        <f>SUM(L90:N90)</f>
        <v>0</v>
      </c>
      <c r="P90" s="37">
        <v>0</v>
      </c>
      <c r="Q90" s="37">
        <v>0</v>
      </c>
      <c r="R90" s="37">
        <v>0</v>
      </c>
      <c r="S90" s="42">
        <f>SUM(P90:R90)</f>
        <v>0</v>
      </c>
      <c r="T90" s="42">
        <f>S90+O90+K90+G90</f>
        <v>80</v>
      </c>
      <c r="U90" s="27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  <c r="DD90" s="38"/>
      <c r="DE90" s="38"/>
      <c r="DF90" s="38"/>
      <c r="DG90" s="38"/>
      <c r="DH90" s="38"/>
      <c r="DI90" s="38"/>
      <c r="DJ90" s="38"/>
      <c r="DK90" s="38"/>
      <c r="DL90" s="38"/>
      <c r="DM90" s="38"/>
      <c r="DN90" s="38"/>
      <c r="DO90" s="38"/>
      <c r="DP90" s="38"/>
      <c r="DQ90" s="38"/>
      <c r="DR90" s="38"/>
      <c r="DS90" s="38"/>
      <c r="DT90" s="38"/>
      <c r="DU90" s="38"/>
      <c r="DV90" s="38"/>
      <c r="DW90" s="38"/>
      <c r="DX90" s="38"/>
      <c r="DY90" s="38"/>
      <c r="DZ90" s="38"/>
      <c r="EA90" s="38"/>
      <c r="EB90" s="38"/>
      <c r="EC90" s="38"/>
      <c r="ED90" s="38"/>
      <c r="EE90" s="38"/>
      <c r="EF90" s="38"/>
      <c r="EG90" s="38"/>
      <c r="EH90" s="38"/>
      <c r="EI90" s="38"/>
      <c r="EJ90" s="38"/>
      <c r="EK90" s="38"/>
      <c r="EL90" s="38"/>
      <c r="EM90" s="38"/>
      <c r="EN90" s="38"/>
      <c r="EO90" s="38"/>
      <c r="EP90" s="38"/>
      <c r="EQ90" s="38"/>
      <c r="ER90" s="38"/>
      <c r="ES90" s="38"/>
      <c r="ET90" s="38"/>
      <c r="EU90" s="38"/>
      <c r="EV90" s="38"/>
      <c r="EW90" s="38"/>
      <c r="EX90" s="38"/>
      <c r="EY90" s="38"/>
      <c r="EZ90" s="38"/>
      <c r="FA90" s="38"/>
      <c r="FB90" s="38"/>
      <c r="FC90" s="38"/>
      <c r="FD90" s="38"/>
      <c r="FE90" s="38"/>
      <c r="FF90" s="38"/>
      <c r="FG90" s="38"/>
      <c r="FH90" s="38"/>
      <c r="FI90" s="38"/>
      <c r="FJ90" s="38"/>
      <c r="FK90" s="38"/>
      <c r="FL90" s="38"/>
      <c r="FM90" s="38"/>
      <c r="FN90" s="38"/>
      <c r="FO90" s="38"/>
      <c r="FP90" s="38"/>
      <c r="FQ90" s="38"/>
      <c r="FR90" s="38"/>
      <c r="FS90" s="38"/>
      <c r="FT90" s="38"/>
      <c r="FU90" s="38"/>
      <c r="FV90" s="38"/>
      <c r="FW90" s="38"/>
      <c r="FX90" s="38"/>
      <c r="FY90" s="38"/>
      <c r="FZ90" s="38"/>
      <c r="GA90" s="38"/>
      <c r="GB90" s="38"/>
      <c r="GC90" s="38"/>
      <c r="GD90" s="38"/>
      <c r="GE90" s="38"/>
      <c r="GF90" s="38"/>
      <c r="GG90" s="38"/>
      <c r="GH90" s="38"/>
      <c r="GI90" s="38"/>
      <c r="GJ90" s="38"/>
      <c r="GK90" s="38"/>
      <c r="GL90" s="38"/>
      <c r="GM90" s="38"/>
      <c r="GN90" s="38"/>
      <c r="GO90" s="38"/>
      <c r="GP90" s="38"/>
      <c r="GQ90" s="38"/>
      <c r="GR90" s="38"/>
    </row>
    <row r="91" spans="1:200" s="6" customFormat="1" ht="18" customHeight="1">
      <c r="A91" s="170"/>
      <c r="B91" s="171"/>
      <c r="C91" s="85">
        <f>G91+K91+O91+S91</f>
        <v>30000</v>
      </c>
      <c r="D91" s="84">
        <v>0</v>
      </c>
      <c r="E91" s="84">
        <v>0</v>
      </c>
      <c r="F91" s="84">
        <f>28000+2000</f>
        <v>30000</v>
      </c>
      <c r="G91" s="85">
        <f>SUM(D91:F91)</f>
        <v>30000</v>
      </c>
      <c r="H91" s="84">
        <v>0</v>
      </c>
      <c r="I91" s="84">
        <v>0</v>
      </c>
      <c r="J91" s="84">
        <v>0</v>
      </c>
      <c r="K91" s="85">
        <f>SUM(H91:J91)</f>
        <v>0</v>
      </c>
      <c r="L91" s="84">
        <v>0</v>
      </c>
      <c r="M91" s="84">
        <v>0</v>
      </c>
      <c r="N91" s="84">
        <v>0</v>
      </c>
      <c r="O91" s="85">
        <f>SUM(L91:N91)</f>
        <v>0</v>
      </c>
      <c r="P91" s="84">
        <v>0</v>
      </c>
      <c r="Q91" s="84">
        <v>0</v>
      </c>
      <c r="R91" s="84">
        <v>0</v>
      </c>
      <c r="S91" s="85">
        <f>SUM(P91:R91)</f>
        <v>0</v>
      </c>
      <c r="T91" s="85">
        <f>S91+O91+K91+G91</f>
        <v>30000</v>
      </c>
      <c r="U91" s="1"/>
      <c r="V91" s="4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</row>
    <row r="92" spans="1:200" ht="18" customHeight="1">
      <c r="A92" s="174" t="s">
        <v>51</v>
      </c>
      <c r="B92" s="176">
        <v>0</v>
      </c>
      <c r="C92" s="86">
        <v>0</v>
      </c>
      <c r="D92" s="177"/>
      <c r="E92" s="177"/>
      <c r="F92" s="178"/>
      <c r="G92" s="176"/>
      <c r="H92" s="177"/>
      <c r="I92" s="177"/>
      <c r="J92" s="177"/>
      <c r="K92" s="176"/>
      <c r="L92" s="177"/>
      <c r="M92" s="177"/>
      <c r="N92" s="177"/>
      <c r="O92" s="176"/>
      <c r="P92" s="177"/>
      <c r="Q92" s="177"/>
      <c r="R92" s="177"/>
      <c r="S92" s="176"/>
      <c r="T92" s="177"/>
      <c r="U92" s="27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38"/>
      <c r="DE92" s="38"/>
      <c r="DF92" s="38"/>
      <c r="DG92" s="38"/>
      <c r="DH92" s="38"/>
      <c r="DI92" s="38"/>
      <c r="DJ92" s="38"/>
      <c r="DK92" s="38"/>
      <c r="DL92" s="38"/>
      <c r="DM92" s="38"/>
      <c r="DN92" s="38"/>
      <c r="DO92" s="38"/>
      <c r="DP92" s="38"/>
      <c r="DQ92" s="38"/>
      <c r="DR92" s="38"/>
      <c r="DS92" s="38"/>
      <c r="DT92" s="38"/>
      <c r="DU92" s="38"/>
      <c r="DV92" s="38"/>
      <c r="DW92" s="38"/>
      <c r="DX92" s="38"/>
      <c r="DY92" s="38"/>
      <c r="DZ92" s="38"/>
      <c r="EA92" s="38"/>
      <c r="EB92" s="38"/>
      <c r="EC92" s="38"/>
      <c r="ED92" s="38"/>
      <c r="EE92" s="38"/>
      <c r="EF92" s="38"/>
      <c r="EG92" s="38"/>
      <c r="EH92" s="38"/>
      <c r="EI92" s="38"/>
      <c r="EJ92" s="38"/>
      <c r="EK92" s="38"/>
      <c r="EL92" s="38"/>
      <c r="EM92" s="38"/>
      <c r="EN92" s="38"/>
      <c r="EO92" s="38"/>
      <c r="EP92" s="38"/>
      <c r="EQ92" s="38"/>
      <c r="ER92" s="38"/>
      <c r="ES92" s="38"/>
      <c r="ET92" s="38"/>
      <c r="EU92" s="38"/>
      <c r="EV92" s="38"/>
      <c r="EW92" s="38"/>
      <c r="EX92" s="38"/>
      <c r="EY92" s="38"/>
      <c r="EZ92" s="38"/>
      <c r="FA92" s="38"/>
      <c r="FB92" s="38"/>
      <c r="FC92" s="38"/>
      <c r="FD92" s="38"/>
      <c r="FE92" s="38"/>
      <c r="FF92" s="38"/>
      <c r="FG92" s="38"/>
      <c r="FH92" s="38"/>
      <c r="FI92" s="38"/>
      <c r="FJ92" s="38"/>
      <c r="FK92" s="38"/>
      <c r="FL92" s="38"/>
      <c r="FM92" s="38"/>
      <c r="FN92" s="38"/>
      <c r="FO92" s="38"/>
      <c r="FP92" s="38"/>
      <c r="FQ92" s="38"/>
      <c r="FR92" s="38"/>
      <c r="FS92" s="38"/>
      <c r="FT92" s="38"/>
      <c r="FU92" s="38"/>
      <c r="FV92" s="38"/>
      <c r="FW92" s="38"/>
      <c r="FX92" s="38"/>
      <c r="FY92" s="38"/>
      <c r="FZ92" s="38"/>
      <c r="GA92" s="38"/>
      <c r="GB92" s="38"/>
      <c r="GC92" s="38"/>
      <c r="GD92" s="38"/>
      <c r="GE92" s="38"/>
      <c r="GF92" s="38"/>
      <c r="GG92" s="38"/>
      <c r="GH92" s="38"/>
      <c r="GI92" s="38"/>
      <c r="GJ92" s="38"/>
      <c r="GK92" s="38"/>
      <c r="GL92" s="38"/>
      <c r="GM92" s="38"/>
      <c r="GN92" s="38"/>
      <c r="GO92" s="38"/>
      <c r="GP92" s="38"/>
      <c r="GQ92" s="38"/>
      <c r="GR92" s="38"/>
    </row>
    <row r="93" spans="1:200" s="57" customFormat="1" ht="18" customHeight="1">
      <c r="A93" s="158" t="s">
        <v>89</v>
      </c>
      <c r="B93" s="159"/>
      <c r="C93" s="76">
        <v>206700</v>
      </c>
      <c r="D93" s="118">
        <v>0</v>
      </c>
      <c r="E93" s="82">
        <f t="shared" ref="E93:Q93" si="16">E95</f>
        <v>20000</v>
      </c>
      <c r="F93" s="82">
        <f t="shared" si="16"/>
        <v>20000</v>
      </c>
      <c r="G93" s="83">
        <f t="shared" si="16"/>
        <v>40000</v>
      </c>
      <c r="H93" s="82">
        <f t="shared" si="16"/>
        <v>20000</v>
      </c>
      <c r="I93" s="82">
        <f t="shared" si="16"/>
        <v>20000</v>
      </c>
      <c r="J93" s="82">
        <f t="shared" si="16"/>
        <v>20000</v>
      </c>
      <c r="K93" s="83">
        <f t="shared" si="16"/>
        <v>60000</v>
      </c>
      <c r="L93" s="82">
        <f t="shared" si="16"/>
        <v>20000</v>
      </c>
      <c r="M93" s="82">
        <f t="shared" si="16"/>
        <v>20000</v>
      </c>
      <c r="N93" s="82">
        <f t="shared" si="16"/>
        <v>20000</v>
      </c>
      <c r="O93" s="83">
        <f t="shared" si="16"/>
        <v>60000</v>
      </c>
      <c r="P93" s="82">
        <f t="shared" si="16"/>
        <v>25000</v>
      </c>
      <c r="Q93" s="82">
        <f t="shared" si="16"/>
        <v>21700</v>
      </c>
      <c r="R93" s="118">
        <v>0</v>
      </c>
      <c r="S93" s="83">
        <f>S95</f>
        <v>46700</v>
      </c>
      <c r="T93" s="83">
        <f>G93+K93+O93+S93</f>
        <v>206700</v>
      </c>
      <c r="U93" s="11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62"/>
      <c r="FP93" s="62"/>
      <c r="FQ93" s="62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62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62"/>
      <c r="GP93" s="62"/>
      <c r="GQ93" s="62"/>
      <c r="GR93" s="62"/>
    </row>
    <row r="94" spans="1:200" s="57" customFormat="1" ht="18" customHeight="1">
      <c r="A94" s="158" t="s">
        <v>90</v>
      </c>
      <c r="B94" s="159"/>
      <c r="C94" s="76"/>
      <c r="D94" s="58"/>
      <c r="E94" s="58"/>
      <c r="F94" s="76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11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/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2"/>
      <c r="FK94" s="62"/>
      <c r="FL94" s="62"/>
      <c r="FM94" s="62"/>
      <c r="FN94" s="62"/>
      <c r="FO94" s="62"/>
      <c r="FP94" s="62"/>
      <c r="FQ94" s="62"/>
      <c r="FR94" s="62"/>
      <c r="FS94" s="62"/>
      <c r="FT94" s="62"/>
      <c r="FU94" s="62"/>
      <c r="FV94" s="62"/>
      <c r="FW94" s="62"/>
      <c r="FX94" s="62"/>
      <c r="FY94" s="62"/>
      <c r="FZ94" s="62"/>
      <c r="GA94" s="62"/>
      <c r="GB94" s="62"/>
      <c r="GC94" s="62"/>
      <c r="GD94" s="62"/>
      <c r="GE94" s="62"/>
      <c r="GF94" s="62"/>
      <c r="GG94" s="62"/>
      <c r="GH94" s="62"/>
      <c r="GI94" s="62"/>
      <c r="GJ94" s="62"/>
      <c r="GK94" s="62"/>
      <c r="GL94" s="62"/>
      <c r="GM94" s="62"/>
      <c r="GN94" s="62"/>
      <c r="GO94" s="62"/>
      <c r="GP94" s="62"/>
      <c r="GQ94" s="62"/>
      <c r="GR94" s="62"/>
    </row>
    <row r="95" spans="1:200" ht="18" customHeight="1">
      <c r="A95" s="165" t="s">
        <v>52</v>
      </c>
      <c r="B95" s="166"/>
      <c r="C95" s="72">
        <v>206700</v>
      </c>
      <c r="D95" s="37">
        <v>0</v>
      </c>
      <c r="E95" s="37">
        <v>20000</v>
      </c>
      <c r="F95" s="37">
        <v>20000</v>
      </c>
      <c r="G95" s="42">
        <f>SUM(D95:F95)</f>
        <v>40000</v>
      </c>
      <c r="H95" s="37">
        <v>20000</v>
      </c>
      <c r="I95" s="37">
        <v>20000</v>
      </c>
      <c r="J95" s="37">
        <v>20000</v>
      </c>
      <c r="K95" s="42">
        <f>SUM(H95:J95)</f>
        <v>60000</v>
      </c>
      <c r="L95" s="37">
        <v>20000</v>
      </c>
      <c r="M95" s="37">
        <v>20000</v>
      </c>
      <c r="N95" s="37">
        <v>20000</v>
      </c>
      <c r="O95" s="42">
        <f>SUM(L95:N95)</f>
        <v>60000</v>
      </c>
      <c r="P95" s="37">
        <v>25000</v>
      </c>
      <c r="Q95" s="37">
        <v>21700</v>
      </c>
      <c r="R95" s="37">
        <v>0</v>
      </c>
      <c r="S95" s="42">
        <f>SUM(P95:R95)</f>
        <v>46700</v>
      </c>
      <c r="T95" s="42">
        <f>S95+O95+K95+G95</f>
        <v>206700</v>
      </c>
      <c r="U95" s="27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  <c r="DN95" s="38"/>
      <c r="DO95" s="38"/>
      <c r="DP95" s="38"/>
      <c r="DQ95" s="38"/>
      <c r="DR95" s="38"/>
      <c r="DS95" s="38"/>
      <c r="DT95" s="38"/>
      <c r="DU95" s="38"/>
      <c r="DV95" s="38"/>
      <c r="DW95" s="38"/>
      <c r="DX95" s="38"/>
      <c r="DY95" s="38"/>
      <c r="DZ95" s="38"/>
      <c r="EA95" s="38"/>
      <c r="EB95" s="38"/>
      <c r="EC95" s="38"/>
      <c r="ED95" s="38"/>
      <c r="EE95" s="38"/>
      <c r="EF95" s="38"/>
      <c r="EG95" s="38"/>
      <c r="EH95" s="38"/>
      <c r="EI95" s="38"/>
      <c r="EJ95" s="38"/>
      <c r="EK95" s="38"/>
      <c r="EL95" s="38"/>
      <c r="EM95" s="38"/>
      <c r="EN95" s="38"/>
      <c r="EO95" s="38"/>
      <c r="EP95" s="38"/>
      <c r="EQ95" s="38"/>
      <c r="ER95" s="38"/>
      <c r="ES95" s="38"/>
      <c r="ET95" s="38"/>
      <c r="EU95" s="38"/>
      <c r="EV95" s="38"/>
      <c r="EW95" s="38"/>
      <c r="EX95" s="38"/>
      <c r="EY95" s="38"/>
      <c r="EZ95" s="38"/>
      <c r="FA95" s="38"/>
      <c r="FB95" s="38"/>
      <c r="FC95" s="38"/>
      <c r="FD95" s="38"/>
      <c r="FE95" s="38"/>
      <c r="FF95" s="38"/>
      <c r="FG95" s="38"/>
      <c r="FH95" s="38"/>
      <c r="FI95" s="38"/>
      <c r="FJ95" s="38"/>
      <c r="FK95" s="38"/>
      <c r="FL95" s="38"/>
      <c r="FM95" s="38"/>
      <c r="FN95" s="38"/>
      <c r="FO95" s="38"/>
      <c r="FP95" s="38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/>
      <c r="GD95" s="38"/>
      <c r="GE95" s="38"/>
      <c r="GF95" s="38"/>
      <c r="GG95" s="38"/>
      <c r="GH95" s="38"/>
      <c r="GI95" s="38"/>
      <c r="GJ95" s="38"/>
      <c r="GK95" s="38"/>
      <c r="GL95" s="38"/>
      <c r="GM95" s="38"/>
      <c r="GN95" s="38"/>
      <c r="GO95" s="38"/>
      <c r="GP95" s="38"/>
      <c r="GQ95" s="38"/>
      <c r="GR95" s="38"/>
    </row>
    <row r="96" spans="1:200" ht="18" customHeight="1">
      <c r="A96" s="155" t="s">
        <v>53</v>
      </c>
      <c r="B96" s="35">
        <v>0</v>
      </c>
      <c r="C96" s="72">
        <v>0</v>
      </c>
      <c r="D96" s="37">
        <v>0</v>
      </c>
      <c r="E96" s="37">
        <v>0</v>
      </c>
      <c r="F96" s="37">
        <v>0</v>
      </c>
      <c r="G96" s="42">
        <v>0</v>
      </c>
      <c r="H96" s="37">
        <v>0</v>
      </c>
      <c r="I96" s="37">
        <v>0</v>
      </c>
      <c r="J96" s="37">
        <v>0</v>
      </c>
      <c r="K96" s="42">
        <v>0</v>
      </c>
      <c r="L96" s="37">
        <v>0</v>
      </c>
      <c r="M96" s="37">
        <v>0</v>
      </c>
      <c r="N96" s="37">
        <v>0</v>
      </c>
      <c r="O96" s="42">
        <v>0</v>
      </c>
      <c r="P96" s="37">
        <v>0</v>
      </c>
      <c r="Q96" s="37">
        <v>0</v>
      </c>
      <c r="R96" s="37">
        <v>0</v>
      </c>
      <c r="S96" s="42">
        <v>0</v>
      </c>
      <c r="T96" s="42">
        <v>0</v>
      </c>
      <c r="U96" s="27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/>
      <c r="EA96" s="38"/>
      <c r="EB96" s="38"/>
      <c r="EC96" s="38"/>
      <c r="ED96" s="38"/>
      <c r="EE96" s="38"/>
      <c r="EF96" s="38"/>
      <c r="EG96" s="38"/>
      <c r="EH96" s="38"/>
      <c r="EI96" s="38"/>
      <c r="EJ96" s="38"/>
      <c r="EK96" s="38"/>
      <c r="EL96" s="38"/>
      <c r="EM96" s="38"/>
      <c r="EN96" s="38"/>
      <c r="EO96" s="38"/>
      <c r="EP96" s="38"/>
      <c r="EQ96" s="38"/>
      <c r="ER96" s="38"/>
      <c r="ES96" s="38"/>
      <c r="ET96" s="38"/>
      <c r="EU96" s="38"/>
      <c r="EV96" s="38"/>
      <c r="EW96" s="38"/>
      <c r="EX96" s="38"/>
      <c r="EY96" s="38"/>
      <c r="EZ96" s="38"/>
      <c r="FA96" s="38"/>
      <c r="FB96" s="38"/>
      <c r="FC96" s="38"/>
      <c r="FD96" s="38"/>
      <c r="FE96" s="38"/>
      <c r="FF96" s="38"/>
      <c r="FG96" s="38"/>
      <c r="FH96" s="38"/>
      <c r="FI96" s="38"/>
      <c r="FJ96" s="38"/>
      <c r="FK96" s="38"/>
      <c r="FL96" s="38"/>
      <c r="FM96" s="38"/>
      <c r="FN96" s="38"/>
      <c r="FO96" s="38"/>
      <c r="FP96" s="38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/>
      <c r="GD96" s="38"/>
      <c r="GE96" s="38"/>
      <c r="GF96" s="38"/>
      <c r="GG96" s="38"/>
      <c r="GH96" s="38"/>
      <c r="GI96" s="38"/>
      <c r="GJ96" s="38"/>
      <c r="GK96" s="38"/>
      <c r="GL96" s="38"/>
      <c r="GM96" s="38"/>
      <c r="GN96" s="38"/>
      <c r="GO96" s="38"/>
      <c r="GP96" s="38"/>
      <c r="GQ96" s="38"/>
      <c r="GR96" s="38"/>
    </row>
    <row r="97" spans="1:200" ht="18" customHeight="1">
      <c r="A97" s="155" t="s">
        <v>54</v>
      </c>
      <c r="B97" s="35">
        <v>0</v>
      </c>
      <c r="C97" s="72">
        <v>0</v>
      </c>
      <c r="D97" s="37">
        <v>0</v>
      </c>
      <c r="E97" s="37">
        <v>0</v>
      </c>
      <c r="F97" s="37">
        <v>0</v>
      </c>
      <c r="G97" s="42">
        <v>0</v>
      </c>
      <c r="H97" s="37">
        <v>0</v>
      </c>
      <c r="I97" s="37">
        <v>0</v>
      </c>
      <c r="J97" s="37">
        <v>0</v>
      </c>
      <c r="K97" s="42">
        <v>0</v>
      </c>
      <c r="L97" s="37">
        <v>0</v>
      </c>
      <c r="M97" s="37">
        <v>0</v>
      </c>
      <c r="N97" s="37">
        <v>0</v>
      </c>
      <c r="O97" s="42">
        <v>0</v>
      </c>
      <c r="P97" s="37">
        <v>0</v>
      </c>
      <c r="Q97" s="37">
        <v>0</v>
      </c>
      <c r="R97" s="37">
        <v>0</v>
      </c>
      <c r="S97" s="42">
        <v>0</v>
      </c>
      <c r="T97" s="42">
        <v>0</v>
      </c>
      <c r="U97" s="27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  <c r="ER97" s="38"/>
      <c r="ES97" s="38"/>
      <c r="ET97" s="38"/>
      <c r="EU97" s="38"/>
      <c r="EV97" s="38"/>
      <c r="EW97" s="38"/>
      <c r="EX97" s="38"/>
      <c r="EY97" s="38"/>
      <c r="EZ97" s="38"/>
      <c r="FA97" s="38"/>
      <c r="FB97" s="38"/>
      <c r="FC97" s="38"/>
      <c r="FD97" s="38"/>
      <c r="FE97" s="38"/>
      <c r="FF97" s="38"/>
      <c r="FG97" s="38"/>
      <c r="FH97" s="38"/>
      <c r="FI97" s="38"/>
      <c r="FJ97" s="38"/>
      <c r="FK97" s="38"/>
      <c r="FL97" s="38"/>
      <c r="FM97" s="38"/>
      <c r="FN97" s="38"/>
      <c r="FO97" s="38"/>
      <c r="FP97" s="38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/>
      <c r="GD97" s="38"/>
      <c r="GE97" s="38"/>
      <c r="GF97" s="38"/>
      <c r="GG97" s="38"/>
      <c r="GH97" s="38"/>
      <c r="GI97" s="38"/>
      <c r="GJ97" s="38"/>
      <c r="GK97" s="38"/>
      <c r="GL97" s="38"/>
      <c r="GM97" s="38"/>
      <c r="GN97" s="38"/>
      <c r="GO97" s="38"/>
      <c r="GP97" s="38"/>
      <c r="GQ97" s="38"/>
      <c r="GR97" s="38"/>
    </row>
    <row r="98" spans="1:200" ht="18" customHeight="1">
      <c r="A98" s="155" t="s">
        <v>81</v>
      </c>
      <c r="B98" s="35">
        <v>0</v>
      </c>
      <c r="C98" s="72">
        <v>0</v>
      </c>
      <c r="D98" s="37">
        <v>0</v>
      </c>
      <c r="E98" s="37">
        <v>0</v>
      </c>
      <c r="F98" s="37">
        <v>0</v>
      </c>
      <c r="G98" s="42">
        <v>0</v>
      </c>
      <c r="H98" s="37">
        <v>0</v>
      </c>
      <c r="I98" s="37">
        <v>0</v>
      </c>
      <c r="J98" s="37">
        <v>0</v>
      </c>
      <c r="K98" s="42">
        <v>0</v>
      </c>
      <c r="L98" s="37">
        <v>0</v>
      </c>
      <c r="M98" s="37">
        <v>0</v>
      </c>
      <c r="N98" s="37">
        <v>0</v>
      </c>
      <c r="O98" s="42">
        <v>0</v>
      </c>
      <c r="P98" s="37">
        <v>0</v>
      </c>
      <c r="Q98" s="37">
        <v>0</v>
      </c>
      <c r="R98" s="37">
        <v>0</v>
      </c>
      <c r="S98" s="42">
        <v>0</v>
      </c>
      <c r="T98" s="42">
        <v>0</v>
      </c>
      <c r="U98" s="27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  <c r="FL98" s="38"/>
      <c r="FM98" s="38"/>
      <c r="FN98" s="38"/>
      <c r="FO98" s="38"/>
      <c r="FP98" s="38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/>
      <c r="GD98" s="38"/>
      <c r="GE98" s="38"/>
      <c r="GF98" s="38"/>
      <c r="GG98" s="38"/>
      <c r="GH98" s="38"/>
      <c r="GI98" s="38"/>
      <c r="GJ98" s="38"/>
      <c r="GK98" s="38"/>
      <c r="GL98" s="38"/>
      <c r="GM98" s="38"/>
      <c r="GN98" s="38"/>
      <c r="GO98" s="38"/>
      <c r="GP98" s="38"/>
      <c r="GQ98" s="38"/>
      <c r="GR98" s="38"/>
    </row>
    <row r="99" spans="1:200" ht="18" customHeight="1">
      <c r="A99" s="155" t="s">
        <v>82</v>
      </c>
      <c r="B99" s="150"/>
      <c r="C99" s="98"/>
      <c r="D99" s="99"/>
      <c r="E99" s="99"/>
      <c r="F99" s="100"/>
      <c r="G99" s="101"/>
      <c r="H99" s="99"/>
      <c r="I99" s="99"/>
      <c r="J99" s="99"/>
      <c r="K99" s="101"/>
      <c r="L99" s="99"/>
      <c r="M99" s="99"/>
      <c r="N99" s="99"/>
      <c r="O99" s="101"/>
      <c r="P99" s="99"/>
      <c r="Q99" s="99"/>
      <c r="R99" s="99"/>
      <c r="S99" s="101"/>
      <c r="T99" s="101"/>
      <c r="U99" s="27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/>
      <c r="EA99" s="38"/>
      <c r="EB99" s="38"/>
      <c r="EC99" s="38"/>
      <c r="ED99" s="38"/>
      <c r="EE99" s="38"/>
      <c r="EF99" s="38"/>
      <c r="EG99" s="38"/>
      <c r="EH99" s="38"/>
      <c r="EI99" s="38"/>
      <c r="EJ99" s="38"/>
      <c r="EK99" s="38"/>
      <c r="EL99" s="38"/>
      <c r="EM99" s="38"/>
      <c r="EN99" s="38"/>
      <c r="EO99" s="38"/>
      <c r="EP99" s="38"/>
      <c r="EQ99" s="38"/>
      <c r="ER99" s="38"/>
      <c r="ES99" s="38"/>
      <c r="ET99" s="38"/>
      <c r="EU99" s="38"/>
      <c r="EV99" s="38"/>
      <c r="EW99" s="38"/>
      <c r="EX99" s="38"/>
      <c r="EY99" s="38"/>
      <c r="EZ99" s="38"/>
      <c r="FA99" s="38"/>
      <c r="FB99" s="38"/>
      <c r="FC99" s="38"/>
      <c r="FD99" s="38"/>
      <c r="FE99" s="38"/>
      <c r="FF99" s="38"/>
      <c r="FG99" s="38"/>
      <c r="FH99" s="38"/>
      <c r="FI99" s="38"/>
      <c r="FJ99" s="38"/>
      <c r="FK99" s="38"/>
      <c r="FL99" s="38"/>
      <c r="FM99" s="38"/>
      <c r="FN99" s="38"/>
      <c r="FO99" s="38"/>
      <c r="FP99" s="38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/>
      <c r="GD99" s="38"/>
      <c r="GE99" s="38"/>
      <c r="GF99" s="38"/>
      <c r="GG99" s="38"/>
      <c r="GH99" s="38"/>
      <c r="GI99" s="38"/>
      <c r="GJ99" s="38"/>
      <c r="GK99" s="38"/>
      <c r="GL99" s="38"/>
      <c r="GM99" s="38"/>
      <c r="GN99" s="38"/>
      <c r="GO99" s="38"/>
      <c r="GP99" s="38"/>
      <c r="GQ99" s="38"/>
      <c r="GR99" s="38"/>
    </row>
    <row r="100" spans="1:200" ht="18" customHeight="1">
      <c r="A100" s="155" t="s">
        <v>114</v>
      </c>
      <c r="B100" s="150">
        <v>100</v>
      </c>
      <c r="C100" s="98"/>
      <c r="D100" s="123">
        <v>0</v>
      </c>
      <c r="E100" s="123">
        <v>50</v>
      </c>
      <c r="F100" s="123">
        <v>0</v>
      </c>
      <c r="G100" s="124">
        <f>SUM(D100:F100)</f>
        <v>50</v>
      </c>
      <c r="H100" s="123">
        <v>0</v>
      </c>
      <c r="I100" s="123">
        <v>0</v>
      </c>
      <c r="J100" s="123">
        <v>0</v>
      </c>
      <c r="K100" s="124">
        <f>SUM(H100:J100)</f>
        <v>0</v>
      </c>
      <c r="L100" s="123">
        <v>50</v>
      </c>
      <c r="M100" s="123">
        <v>0</v>
      </c>
      <c r="N100" s="123">
        <v>0</v>
      </c>
      <c r="O100" s="124">
        <f>SUM(L100:N100)</f>
        <v>50</v>
      </c>
      <c r="P100" s="123">
        <v>0</v>
      </c>
      <c r="Q100" s="123">
        <v>0</v>
      </c>
      <c r="R100" s="123">
        <v>0</v>
      </c>
      <c r="S100" s="124">
        <f>SUM(P100:R100)</f>
        <v>0</v>
      </c>
      <c r="T100" s="124">
        <f>S100+O100+K100+G100</f>
        <v>100</v>
      </c>
      <c r="U100" s="27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</row>
    <row r="101" spans="1:200" ht="18" customHeight="1">
      <c r="A101" s="155" t="s">
        <v>115</v>
      </c>
      <c r="B101" s="150"/>
      <c r="C101" s="98"/>
      <c r="D101" s="123"/>
      <c r="E101" s="123"/>
      <c r="F101" s="123"/>
      <c r="G101" s="124"/>
      <c r="H101" s="123"/>
      <c r="I101" s="123"/>
      <c r="J101" s="123"/>
      <c r="K101" s="124"/>
      <c r="L101" s="123"/>
      <c r="M101" s="123"/>
      <c r="N101" s="123"/>
      <c r="O101" s="124"/>
      <c r="P101" s="123"/>
      <c r="Q101" s="123"/>
      <c r="R101" s="123"/>
      <c r="S101" s="124"/>
      <c r="T101" s="124"/>
      <c r="U101" s="27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</row>
    <row r="102" spans="1:200" ht="18" customHeight="1">
      <c r="A102" s="167" t="s">
        <v>94</v>
      </c>
      <c r="B102" s="140"/>
      <c r="C102" s="102">
        <f t="shared" ref="C102:T102" si="17">C104</f>
        <v>140900</v>
      </c>
      <c r="D102" s="104">
        <f t="shared" si="17"/>
        <v>8658.33</v>
      </c>
      <c r="E102" s="104">
        <f t="shared" si="17"/>
        <v>14658.33</v>
      </c>
      <c r="F102" s="104">
        <f t="shared" si="17"/>
        <v>10658.33</v>
      </c>
      <c r="G102" s="102">
        <f t="shared" si="17"/>
        <v>33975</v>
      </c>
      <c r="H102" s="104">
        <f t="shared" si="17"/>
        <v>10658.33</v>
      </c>
      <c r="I102" s="104">
        <f t="shared" si="17"/>
        <v>14658.33</v>
      </c>
      <c r="J102" s="104">
        <f t="shared" si="17"/>
        <v>10658.33</v>
      </c>
      <c r="K102" s="102">
        <f t="shared" si="17"/>
        <v>35975</v>
      </c>
      <c r="L102" s="104">
        <f t="shared" si="17"/>
        <v>10658.33</v>
      </c>
      <c r="M102" s="104">
        <f t="shared" si="17"/>
        <v>19658.330000000002</v>
      </c>
      <c r="N102" s="104">
        <f t="shared" si="17"/>
        <v>10658.33</v>
      </c>
      <c r="O102" s="102">
        <f t="shared" si="17"/>
        <v>40975</v>
      </c>
      <c r="P102" s="104">
        <f t="shared" si="17"/>
        <v>10658.33</v>
      </c>
      <c r="Q102" s="104">
        <f t="shared" si="17"/>
        <v>10658.33</v>
      </c>
      <c r="R102" s="104">
        <f t="shared" si="17"/>
        <v>8658.33</v>
      </c>
      <c r="S102" s="102">
        <f t="shared" si="17"/>
        <v>29975</v>
      </c>
      <c r="T102" s="102">
        <f t="shared" si="17"/>
        <v>140900</v>
      </c>
      <c r="U102" s="27"/>
      <c r="V102" s="29">
        <v>0</v>
      </c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/>
      <c r="EA102" s="38"/>
      <c r="EB102" s="38"/>
      <c r="EC102" s="38"/>
      <c r="ED102" s="38"/>
      <c r="EE102" s="38"/>
      <c r="EF102" s="38"/>
      <c r="EG102" s="38"/>
      <c r="EH102" s="38"/>
      <c r="EI102" s="38"/>
      <c r="EJ102" s="38"/>
      <c r="EK102" s="38"/>
      <c r="EL102" s="38"/>
      <c r="EM102" s="38"/>
      <c r="EN102" s="38"/>
      <c r="EO102" s="38"/>
      <c r="EP102" s="38"/>
      <c r="EQ102" s="38"/>
      <c r="ER102" s="38"/>
      <c r="ES102" s="38"/>
      <c r="ET102" s="38"/>
      <c r="EU102" s="38"/>
      <c r="EV102" s="38"/>
      <c r="EW102" s="38"/>
      <c r="EX102" s="38"/>
      <c r="EY102" s="38"/>
      <c r="EZ102" s="38"/>
      <c r="FA102" s="38"/>
      <c r="FB102" s="38"/>
      <c r="FC102" s="38"/>
      <c r="FD102" s="38"/>
      <c r="FE102" s="38"/>
      <c r="FF102" s="38"/>
      <c r="FG102" s="38"/>
      <c r="FH102" s="38"/>
      <c r="FI102" s="38"/>
      <c r="FJ102" s="38"/>
      <c r="FK102" s="38"/>
      <c r="FL102" s="38"/>
      <c r="FM102" s="38"/>
      <c r="FN102" s="38"/>
      <c r="FO102" s="38"/>
      <c r="FP102" s="38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/>
      <c r="GD102" s="38"/>
      <c r="GE102" s="38"/>
      <c r="GF102" s="38"/>
      <c r="GG102" s="38"/>
      <c r="GH102" s="38"/>
      <c r="GI102" s="38"/>
      <c r="GJ102" s="38"/>
      <c r="GK102" s="38"/>
      <c r="GL102" s="38"/>
      <c r="GM102" s="38"/>
      <c r="GN102" s="38"/>
      <c r="GO102" s="38"/>
      <c r="GP102" s="38"/>
      <c r="GQ102" s="38"/>
      <c r="GR102" s="38"/>
    </row>
    <row r="103" spans="1:200" ht="18" customHeight="1">
      <c r="A103" s="167" t="s">
        <v>83</v>
      </c>
      <c r="B103" s="140"/>
      <c r="C103" s="102"/>
      <c r="D103" s="103"/>
      <c r="E103" s="103"/>
      <c r="F103" s="104"/>
      <c r="G103" s="105"/>
      <c r="H103" s="103"/>
      <c r="I103" s="103"/>
      <c r="J103" s="103"/>
      <c r="K103" s="105"/>
      <c r="L103" s="103"/>
      <c r="M103" s="103"/>
      <c r="N103" s="103"/>
      <c r="O103" s="105"/>
      <c r="P103" s="103"/>
      <c r="Q103" s="103"/>
      <c r="R103" s="103"/>
      <c r="S103" s="105"/>
      <c r="T103" s="105"/>
      <c r="U103" s="27"/>
      <c r="V103" s="29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/>
      <c r="EA103" s="38"/>
      <c r="EB103" s="38"/>
      <c r="EC103" s="38"/>
      <c r="ED103" s="38"/>
      <c r="EE103" s="38"/>
      <c r="EF103" s="38"/>
      <c r="EG103" s="38"/>
      <c r="EH103" s="38"/>
      <c r="EI103" s="38"/>
      <c r="EJ103" s="38"/>
      <c r="EK103" s="38"/>
      <c r="EL103" s="38"/>
      <c r="EM103" s="38"/>
      <c r="EN103" s="38"/>
      <c r="EO103" s="38"/>
      <c r="EP103" s="38"/>
      <c r="EQ103" s="38"/>
      <c r="ER103" s="38"/>
      <c r="ES103" s="38"/>
      <c r="ET103" s="38"/>
      <c r="EU103" s="38"/>
      <c r="EV103" s="38"/>
      <c r="EW103" s="38"/>
      <c r="EX103" s="38"/>
      <c r="EY103" s="38"/>
      <c r="EZ103" s="38"/>
      <c r="FA103" s="38"/>
      <c r="FB103" s="38"/>
      <c r="FC103" s="38"/>
      <c r="FD103" s="38"/>
      <c r="FE103" s="38"/>
      <c r="FF103" s="38"/>
      <c r="FG103" s="38"/>
      <c r="FH103" s="38"/>
      <c r="FI103" s="38"/>
      <c r="FJ103" s="38"/>
      <c r="FK103" s="38"/>
      <c r="FL103" s="38"/>
      <c r="FM103" s="38"/>
      <c r="FN103" s="38"/>
      <c r="FO103" s="38"/>
      <c r="FP103" s="38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/>
      <c r="GD103" s="38"/>
      <c r="GE103" s="38"/>
      <c r="GF103" s="38"/>
      <c r="GG103" s="38"/>
      <c r="GH103" s="38"/>
      <c r="GI103" s="38"/>
      <c r="GJ103" s="38"/>
      <c r="GK103" s="38"/>
      <c r="GL103" s="38"/>
      <c r="GM103" s="38"/>
      <c r="GN103" s="38"/>
      <c r="GO103" s="38"/>
      <c r="GP103" s="38"/>
      <c r="GQ103" s="38"/>
      <c r="GR103" s="38"/>
    </row>
    <row r="104" spans="1:200" s="54" customFormat="1" ht="18" customHeight="1">
      <c r="A104" s="168" t="s">
        <v>55</v>
      </c>
      <c r="B104" s="169"/>
      <c r="C104" s="106">
        <f t="shared" ref="C104:T104" si="18">C105+C110</f>
        <v>140900</v>
      </c>
      <c r="D104" s="107">
        <f t="shared" si="18"/>
        <v>8658.33</v>
      </c>
      <c r="E104" s="107">
        <f t="shared" si="18"/>
        <v>14658.33</v>
      </c>
      <c r="F104" s="107">
        <f t="shared" si="18"/>
        <v>10658.33</v>
      </c>
      <c r="G104" s="106">
        <f t="shared" si="18"/>
        <v>33975</v>
      </c>
      <c r="H104" s="107">
        <f t="shared" si="18"/>
        <v>10658.33</v>
      </c>
      <c r="I104" s="107">
        <f t="shared" si="18"/>
        <v>14658.33</v>
      </c>
      <c r="J104" s="107">
        <f t="shared" si="18"/>
        <v>10658.33</v>
      </c>
      <c r="K104" s="106">
        <f t="shared" si="18"/>
        <v>35975</v>
      </c>
      <c r="L104" s="107">
        <f t="shared" si="18"/>
        <v>10658.33</v>
      </c>
      <c r="M104" s="107">
        <f t="shared" si="18"/>
        <v>19658.330000000002</v>
      </c>
      <c r="N104" s="107">
        <f t="shared" si="18"/>
        <v>10658.33</v>
      </c>
      <c r="O104" s="106">
        <f t="shared" si="18"/>
        <v>40975</v>
      </c>
      <c r="P104" s="107">
        <f t="shared" si="18"/>
        <v>10658.33</v>
      </c>
      <c r="Q104" s="107">
        <f t="shared" si="18"/>
        <v>10658.33</v>
      </c>
      <c r="R104" s="107">
        <f t="shared" si="18"/>
        <v>8658.33</v>
      </c>
      <c r="S104" s="106">
        <f t="shared" si="18"/>
        <v>29975</v>
      </c>
      <c r="T104" s="106">
        <f t="shared" si="18"/>
        <v>140900</v>
      </c>
      <c r="U104" s="115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</row>
    <row r="105" spans="1:200" s="57" customFormat="1" ht="18" customHeight="1">
      <c r="A105" s="158" t="s">
        <v>84</v>
      </c>
      <c r="B105" s="159"/>
      <c r="C105" s="108">
        <f t="shared" ref="C105:S105" si="19">C107+C109</f>
        <v>120900</v>
      </c>
      <c r="D105" s="93">
        <f t="shared" si="19"/>
        <v>8658.33</v>
      </c>
      <c r="E105" s="93">
        <f t="shared" si="19"/>
        <v>12658.33</v>
      </c>
      <c r="F105" s="93">
        <f t="shared" si="19"/>
        <v>8658.33</v>
      </c>
      <c r="G105" s="94">
        <f t="shared" si="19"/>
        <v>29975</v>
      </c>
      <c r="H105" s="93">
        <f t="shared" si="19"/>
        <v>8658.33</v>
      </c>
      <c r="I105" s="93">
        <f t="shared" si="19"/>
        <v>12658.33</v>
      </c>
      <c r="J105" s="93">
        <f t="shared" si="19"/>
        <v>8658.33</v>
      </c>
      <c r="K105" s="94">
        <f t="shared" si="19"/>
        <v>29975</v>
      </c>
      <c r="L105" s="93">
        <f t="shared" si="19"/>
        <v>8658.33</v>
      </c>
      <c r="M105" s="93">
        <f t="shared" si="19"/>
        <v>17658.330000000002</v>
      </c>
      <c r="N105" s="93">
        <f t="shared" si="19"/>
        <v>8658.33</v>
      </c>
      <c r="O105" s="94">
        <f t="shared" si="19"/>
        <v>34975</v>
      </c>
      <c r="P105" s="93">
        <f t="shared" si="19"/>
        <v>8658.33</v>
      </c>
      <c r="Q105" s="93">
        <f t="shared" si="19"/>
        <v>8658.33</v>
      </c>
      <c r="R105" s="93">
        <f t="shared" si="19"/>
        <v>8658.33</v>
      </c>
      <c r="S105" s="94">
        <f t="shared" si="19"/>
        <v>25975</v>
      </c>
      <c r="T105" s="94">
        <f>S105+O105+K105+G105</f>
        <v>120900</v>
      </c>
      <c r="U105" s="11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/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/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/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2"/>
      <c r="FK105" s="62"/>
      <c r="FL105" s="62"/>
      <c r="FM105" s="62"/>
      <c r="FN105" s="62"/>
      <c r="FO105" s="62"/>
      <c r="FP105" s="62"/>
      <c r="FQ105" s="62"/>
      <c r="FR105" s="62"/>
      <c r="FS105" s="62"/>
      <c r="FT105" s="62"/>
      <c r="FU105" s="62"/>
      <c r="FV105" s="62"/>
      <c r="FW105" s="62"/>
      <c r="FX105" s="62"/>
      <c r="FY105" s="62"/>
      <c r="FZ105" s="62"/>
      <c r="GA105" s="62"/>
      <c r="GB105" s="62"/>
      <c r="GC105" s="62"/>
      <c r="GD105" s="62"/>
      <c r="GE105" s="62"/>
      <c r="GF105" s="62"/>
      <c r="GG105" s="62"/>
      <c r="GH105" s="62"/>
      <c r="GI105" s="62"/>
      <c r="GJ105" s="62"/>
      <c r="GK105" s="62"/>
      <c r="GL105" s="62"/>
      <c r="GM105" s="62"/>
      <c r="GN105" s="62"/>
      <c r="GO105" s="62"/>
      <c r="GP105" s="62"/>
      <c r="GQ105" s="62"/>
      <c r="GR105" s="62"/>
    </row>
    <row r="106" spans="1:200" s="57" customFormat="1" ht="18" customHeight="1">
      <c r="A106" s="158" t="s">
        <v>85</v>
      </c>
      <c r="B106" s="159"/>
      <c r="C106" s="109"/>
      <c r="D106" s="110"/>
      <c r="E106" s="110"/>
      <c r="F106" s="91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/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/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/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2"/>
      <c r="FK106" s="62"/>
      <c r="FL106" s="62"/>
      <c r="FM106" s="62"/>
      <c r="FN106" s="62"/>
      <c r="FO106" s="62"/>
      <c r="FP106" s="62"/>
      <c r="FQ106" s="62"/>
      <c r="FR106" s="62"/>
      <c r="FS106" s="62"/>
      <c r="FT106" s="62"/>
      <c r="FU106" s="62"/>
      <c r="FV106" s="62"/>
      <c r="FW106" s="62"/>
      <c r="FX106" s="62"/>
      <c r="FY106" s="62"/>
      <c r="FZ106" s="62"/>
      <c r="GA106" s="62"/>
      <c r="GB106" s="62"/>
      <c r="GC106" s="62"/>
      <c r="GD106" s="62"/>
      <c r="GE106" s="62"/>
      <c r="GF106" s="62"/>
      <c r="GG106" s="62"/>
      <c r="GH106" s="62"/>
      <c r="GI106" s="62"/>
      <c r="GJ106" s="62"/>
      <c r="GK106" s="62"/>
      <c r="GL106" s="62"/>
      <c r="GM106" s="62"/>
      <c r="GN106" s="62"/>
      <c r="GO106" s="62"/>
      <c r="GP106" s="62"/>
      <c r="GQ106" s="62"/>
      <c r="GR106" s="62"/>
    </row>
    <row r="107" spans="1:200" ht="18" customHeight="1">
      <c r="A107" s="155" t="s">
        <v>117</v>
      </c>
      <c r="B107" s="150"/>
      <c r="C107" s="100">
        <v>103900</v>
      </c>
      <c r="D107" s="111">
        <v>8658.33</v>
      </c>
      <c r="E107" s="111">
        <v>8658.33</v>
      </c>
      <c r="F107" s="37">
        <v>8658.33</v>
      </c>
      <c r="G107" s="112">
        <v>25975</v>
      </c>
      <c r="H107" s="111">
        <v>8658.33</v>
      </c>
      <c r="I107" s="111">
        <v>8658.33</v>
      </c>
      <c r="J107" s="111">
        <v>8658.33</v>
      </c>
      <c r="K107" s="112">
        <v>25975</v>
      </c>
      <c r="L107" s="111">
        <v>8658.33</v>
      </c>
      <c r="M107" s="111">
        <v>8658.33</v>
      </c>
      <c r="N107" s="111">
        <v>8658.33</v>
      </c>
      <c r="O107" s="112">
        <v>25975</v>
      </c>
      <c r="P107" s="111">
        <v>8658.33</v>
      </c>
      <c r="Q107" s="111">
        <v>8658.33</v>
      </c>
      <c r="R107" s="111">
        <v>8658.33</v>
      </c>
      <c r="S107" s="112">
        <v>25975</v>
      </c>
      <c r="T107" s="42">
        <f>S107+O107+K107+G107</f>
        <v>103900</v>
      </c>
      <c r="U107" s="27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/>
      <c r="EA107" s="38"/>
      <c r="EB107" s="38"/>
      <c r="EC107" s="38"/>
      <c r="ED107" s="38"/>
      <c r="EE107" s="38"/>
      <c r="EF107" s="38"/>
      <c r="EG107" s="38"/>
      <c r="EH107" s="38"/>
      <c r="EI107" s="38"/>
      <c r="EJ107" s="38"/>
      <c r="EK107" s="38"/>
      <c r="EL107" s="38"/>
      <c r="EM107" s="38"/>
      <c r="EN107" s="38"/>
      <c r="EO107" s="38"/>
      <c r="EP107" s="38"/>
      <c r="EQ107" s="38"/>
      <c r="ER107" s="38"/>
      <c r="ES107" s="38"/>
      <c r="ET107" s="38"/>
      <c r="EU107" s="38"/>
      <c r="EV107" s="38"/>
      <c r="EW107" s="38"/>
      <c r="EX107" s="38"/>
      <c r="EY107" s="38"/>
      <c r="EZ107" s="38"/>
      <c r="FA107" s="38"/>
      <c r="FB107" s="38"/>
      <c r="FC107" s="38"/>
      <c r="FD107" s="38"/>
      <c r="FE107" s="38"/>
      <c r="FF107" s="38"/>
      <c r="FG107" s="38"/>
      <c r="FH107" s="38"/>
      <c r="FI107" s="38"/>
      <c r="FJ107" s="38"/>
      <c r="FK107" s="38"/>
      <c r="FL107" s="38"/>
      <c r="FM107" s="38"/>
      <c r="FN107" s="38"/>
      <c r="FO107" s="38"/>
      <c r="FP107" s="38"/>
      <c r="FQ107" s="38"/>
      <c r="FR107" s="38"/>
      <c r="FS107" s="38"/>
      <c r="FT107" s="38"/>
      <c r="FU107" s="38"/>
      <c r="FV107" s="38"/>
      <c r="FW107" s="38"/>
      <c r="FX107" s="38"/>
      <c r="FY107" s="38"/>
      <c r="FZ107" s="38"/>
      <c r="GA107" s="38"/>
      <c r="GB107" s="38"/>
      <c r="GC107" s="38"/>
      <c r="GD107" s="38"/>
      <c r="GE107" s="38"/>
      <c r="GF107" s="38"/>
      <c r="GG107" s="38"/>
      <c r="GH107" s="38"/>
      <c r="GI107" s="38"/>
      <c r="GJ107" s="38"/>
      <c r="GK107" s="38"/>
      <c r="GL107" s="38"/>
      <c r="GM107" s="38"/>
      <c r="GN107" s="38"/>
      <c r="GO107" s="38"/>
      <c r="GP107" s="38"/>
      <c r="GQ107" s="38"/>
      <c r="GR107" s="38"/>
    </row>
    <row r="108" spans="1:200" ht="18" customHeight="1">
      <c r="A108" s="155" t="s">
        <v>118</v>
      </c>
      <c r="B108" s="150">
        <v>11240</v>
      </c>
      <c r="C108" s="98"/>
      <c r="D108" s="37">
        <v>200</v>
      </c>
      <c r="E108" s="37">
        <v>200</v>
      </c>
      <c r="F108" s="37">
        <v>200</v>
      </c>
      <c r="G108" s="42">
        <f>SUM(D108:F108)</f>
        <v>600</v>
      </c>
      <c r="H108" s="37">
        <v>500</v>
      </c>
      <c r="I108" s="37">
        <v>9000</v>
      </c>
      <c r="J108" s="37">
        <v>440</v>
      </c>
      <c r="K108" s="42">
        <f>SUM(H108:J108)</f>
        <v>9940</v>
      </c>
      <c r="L108" s="37">
        <v>140</v>
      </c>
      <c r="M108" s="37">
        <v>140</v>
      </c>
      <c r="N108" s="37">
        <v>140</v>
      </c>
      <c r="O108" s="42">
        <f>SUM(L108:N108)</f>
        <v>420</v>
      </c>
      <c r="P108" s="37">
        <v>140</v>
      </c>
      <c r="Q108" s="37">
        <v>140</v>
      </c>
      <c r="R108" s="37">
        <v>0</v>
      </c>
      <c r="S108" s="42">
        <f>SUM(P108:R108)</f>
        <v>280</v>
      </c>
      <c r="T108" s="42">
        <f>S108+O108+K108+G108</f>
        <v>11240</v>
      </c>
      <c r="U108" s="27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  <c r="DV108" s="38"/>
      <c r="DW108" s="38"/>
      <c r="DX108" s="38"/>
      <c r="DY108" s="38"/>
      <c r="DZ108" s="38"/>
      <c r="EA108" s="38"/>
      <c r="EB108" s="38"/>
      <c r="EC108" s="38"/>
      <c r="ED108" s="38"/>
      <c r="EE108" s="38"/>
      <c r="EF108" s="38"/>
      <c r="EG108" s="38"/>
      <c r="EH108" s="38"/>
      <c r="EI108" s="38"/>
      <c r="EJ108" s="38"/>
      <c r="EK108" s="38"/>
      <c r="EL108" s="38"/>
      <c r="EM108" s="38"/>
      <c r="EN108" s="38"/>
      <c r="EO108" s="38"/>
      <c r="EP108" s="38"/>
      <c r="EQ108" s="38"/>
      <c r="ER108" s="38"/>
      <c r="ES108" s="38"/>
      <c r="ET108" s="38"/>
      <c r="EU108" s="38"/>
      <c r="EV108" s="38"/>
      <c r="EW108" s="38"/>
      <c r="EX108" s="38"/>
      <c r="EY108" s="38"/>
      <c r="EZ108" s="38"/>
      <c r="FA108" s="38"/>
      <c r="FB108" s="38"/>
      <c r="FC108" s="38"/>
      <c r="FD108" s="38"/>
      <c r="FE108" s="38"/>
      <c r="FF108" s="38"/>
      <c r="FG108" s="38"/>
      <c r="FH108" s="38"/>
      <c r="FI108" s="38"/>
      <c r="FJ108" s="38"/>
      <c r="FK108" s="38"/>
      <c r="FL108" s="38"/>
      <c r="FM108" s="38"/>
      <c r="FN108" s="38"/>
      <c r="FO108" s="38"/>
      <c r="FP108" s="38"/>
      <c r="FQ108" s="38"/>
      <c r="FR108" s="38"/>
      <c r="FS108" s="38"/>
      <c r="FT108" s="38"/>
      <c r="FU108" s="38"/>
      <c r="FV108" s="38"/>
      <c r="FW108" s="38"/>
      <c r="FX108" s="38"/>
      <c r="FY108" s="38"/>
      <c r="FZ108" s="38"/>
      <c r="GA108" s="38"/>
      <c r="GB108" s="38"/>
      <c r="GC108" s="38"/>
      <c r="GD108" s="38"/>
      <c r="GE108" s="38"/>
      <c r="GF108" s="38"/>
      <c r="GG108" s="38"/>
      <c r="GH108" s="38"/>
      <c r="GI108" s="38"/>
      <c r="GJ108" s="38"/>
      <c r="GK108" s="38"/>
      <c r="GL108" s="38"/>
      <c r="GM108" s="38"/>
      <c r="GN108" s="38"/>
      <c r="GO108" s="38"/>
      <c r="GP108" s="38"/>
      <c r="GQ108" s="38"/>
      <c r="GR108" s="38"/>
    </row>
    <row r="109" spans="1:200" s="6" customFormat="1" ht="18" customHeight="1">
      <c r="A109" s="148" t="s">
        <v>116</v>
      </c>
      <c r="B109" s="147"/>
      <c r="C109" s="37">
        <f>G109+K109+O109+S109</f>
        <v>17000</v>
      </c>
      <c r="D109" s="37">
        <v>0</v>
      </c>
      <c r="E109" s="37">
        <v>4000</v>
      </c>
      <c r="F109" s="37">
        <v>0</v>
      </c>
      <c r="G109" s="42">
        <f>SUM(D109:F109)</f>
        <v>4000</v>
      </c>
      <c r="H109" s="37">
        <v>0</v>
      </c>
      <c r="I109" s="37">
        <v>4000</v>
      </c>
      <c r="J109" s="37">
        <v>0</v>
      </c>
      <c r="K109" s="42">
        <f>SUM(H109:J109)</f>
        <v>4000</v>
      </c>
      <c r="L109" s="37">
        <v>0</v>
      </c>
      <c r="M109" s="37">
        <v>9000</v>
      </c>
      <c r="N109" s="37">
        <v>0</v>
      </c>
      <c r="O109" s="42">
        <f>SUM(L109:N109)</f>
        <v>9000</v>
      </c>
      <c r="P109" s="37">
        <v>0</v>
      </c>
      <c r="Q109" s="37">
        <v>0</v>
      </c>
      <c r="R109" s="37">
        <v>0</v>
      </c>
      <c r="S109" s="42">
        <v>0</v>
      </c>
      <c r="T109" s="42">
        <f>S109+O109+K109+G109</f>
        <v>17000</v>
      </c>
      <c r="U109" s="1"/>
      <c r="V109" s="4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</row>
    <row r="110" spans="1:200" s="57" customFormat="1" ht="18" customHeight="1">
      <c r="A110" s="158" t="s">
        <v>86</v>
      </c>
      <c r="B110" s="159"/>
      <c r="C110" s="91">
        <v>20000</v>
      </c>
      <c r="D110" s="92">
        <f t="shared" ref="D110:S110" si="20">D115</f>
        <v>0</v>
      </c>
      <c r="E110" s="93">
        <f t="shared" si="20"/>
        <v>2000</v>
      </c>
      <c r="F110" s="92">
        <f t="shared" si="20"/>
        <v>2000</v>
      </c>
      <c r="G110" s="94">
        <f t="shared" si="20"/>
        <v>4000</v>
      </c>
      <c r="H110" s="92">
        <f t="shared" si="20"/>
        <v>2000</v>
      </c>
      <c r="I110" s="93">
        <f t="shared" si="20"/>
        <v>2000</v>
      </c>
      <c r="J110" s="92">
        <f t="shared" si="20"/>
        <v>2000</v>
      </c>
      <c r="K110" s="94">
        <f t="shared" si="20"/>
        <v>6000</v>
      </c>
      <c r="L110" s="92">
        <f t="shared" si="20"/>
        <v>2000</v>
      </c>
      <c r="M110" s="93">
        <f t="shared" si="20"/>
        <v>2000</v>
      </c>
      <c r="N110" s="92">
        <f t="shared" si="20"/>
        <v>2000</v>
      </c>
      <c r="O110" s="94">
        <f t="shared" si="20"/>
        <v>6000</v>
      </c>
      <c r="P110" s="92">
        <f t="shared" si="20"/>
        <v>2000</v>
      </c>
      <c r="Q110" s="92">
        <f t="shared" si="20"/>
        <v>2000</v>
      </c>
      <c r="R110" s="92">
        <f t="shared" si="20"/>
        <v>0</v>
      </c>
      <c r="S110" s="94">
        <f t="shared" si="20"/>
        <v>4000</v>
      </c>
      <c r="T110" s="94">
        <f>S110+O110+K110+G110</f>
        <v>20000</v>
      </c>
      <c r="U110" s="11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/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/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/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2"/>
      <c r="FK110" s="62"/>
      <c r="FL110" s="62"/>
      <c r="FM110" s="62"/>
      <c r="FN110" s="62"/>
      <c r="FO110" s="62"/>
      <c r="FP110" s="62"/>
      <c r="FQ110" s="62"/>
      <c r="FR110" s="62"/>
      <c r="FS110" s="62"/>
      <c r="FT110" s="62"/>
      <c r="FU110" s="62"/>
      <c r="FV110" s="62"/>
      <c r="FW110" s="62"/>
      <c r="FX110" s="62"/>
      <c r="FY110" s="62"/>
      <c r="FZ110" s="62"/>
      <c r="GA110" s="62"/>
      <c r="GB110" s="62"/>
      <c r="GC110" s="62"/>
      <c r="GD110" s="62"/>
      <c r="GE110" s="62"/>
      <c r="GF110" s="62"/>
      <c r="GG110" s="62"/>
      <c r="GH110" s="62"/>
      <c r="GI110" s="62"/>
      <c r="GJ110" s="62"/>
      <c r="GK110" s="62"/>
      <c r="GL110" s="62"/>
      <c r="GM110" s="62"/>
      <c r="GN110" s="62"/>
      <c r="GO110" s="62"/>
      <c r="GP110" s="62"/>
      <c r="GQ110" s="62"/>
      <c r="GR110" s="62"/>
    </row>
    <row r="111" spans="1:200" s="57" customFormat="1" ht="18" customHeight="1">
      <c r="A111" s="158" t="s">
        <v>87</v>
      </c>
      <c r="B111" s="159"/>
      <c r="C111" s="91"/>
      <c r="D111" s="110"/>
      <c r="E111" s="110"/>
      <c r="F111" s="91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/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/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/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2"/>
      <c r="FK111" s="62"/>
      <c r="FL111" s="62"/>
      <c r="FM111" s="62"/>
      <c r="FN111" s="62"/>
      <c r="FO111" s="62"/>
      <c r="FP111" s="62"/>
      <c r="FQ111" s="62"/>
      <c r="FR111" s="62"/>
      <c r="FS111" s="62"/>
      <c r="FT111" s="62"/>
      <c r="FU111" s="62"/>
      <c r="FV111" s="62"/>
      <c r="FW111" s="62"/>
      <c r="FX111" s="62"/>
      <c r="FY111" s="62"/>
      <c r="FZ111" s="62"/>
      <c r="GA111" s="62"/>
      <c r="GB111" s="62"/>
      <c r="GC111" s="62"/>
      <c r="GD111" s="62"/>
      <c r="GE111" s="62"/>
      <c r="GF111" s="62"/>
      <c r="GG111" s="62"/>
      <c r="GH111" s="62"/>
      <c r="GI111" s="62"/>
      <c r="GJ111" s="62"/>
      <c r="GK111" s="62"/>
      <c r="GL111" s="62"/>
      <c r="GM111" s="62"/>
      <c r="GN111" s="62"/>
      <c r="GO111" s="62"/>
      <c r="GP111" s="62"/>
      <c r="GQ111" s="62"/>
      <c r="GR111" s="62"/>
    </row>
    <row r="112" spans="1:200" ht="18" customHeight="1">
      <c r="A112" s="155" t="s">
        <v>119</v>
      </c>
      <c r="B112" s="35">
        <v>0</v>
      </c>
      <c r="C112" s="72">
        <v>0</v>
      </c>
      <c r="D112" s="72">
        <v>0</v>
      </c>
      <c r="E112" s="72">
        <v>0</v>
      </c>
      <c r="F112" s="72">
        <v>0</v>
      </c>
      <c r="G112" s="72">
        <v>0</v>
      </c>
      <c r="H112" s="72">
        <v>0</v>
      </c>
      <c r="I112" s="72">
        <v>0</v>
      </c>
      <c r="J112" s="72">
        <v>0</v>
      </c>
      <c r="K112" s="72">
        <v>0</v>
      </c>
      <c r="L112" s="72">
        <v>0</v>
      </c>
      <c r="M112" s="72">
        <v>0</v>
      </c>
      <c r="N112" s="72">
        <v>0</v>
      </c>
      <c r="O112" s="72">
        <v>0</v>
      </c>
      <c r="P112" s="72">
        <v>0</v>
      </c>
      <c r="Q112" s="72">
        <v>0</v>
      </c>
      <c r="R112" s="72">
        <v>0</v>
      </c>
      <c r="S112" s="72">
        <v>0</v>
      </c>
      <c r="T112" s="72">
        <v>0</v>
      </c>
      <c r="U112" s="27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8"/>
      <c r="EW112" s="38"/>
      <c r="EX112" s="38"/>
      <c r="EY112" s="38"/>
      <c r="EZ112" s="38"/>
      <c r="FA112" s="38"/>
      <c r="FB112" s="38"/>
      <c r="FC112" s="38"/>
      <c r="FD112" s="38"/>
      <c r="FE112" s="38"/>
      <c r="FF112" s="38"/>
      <c r="FG112" s="38"/>
      <c r="FH112" s="38"/>
      <c r="FI112" s="38"/>
      <c r="FJ112" s="38"/>
      <c r="FK112" s="38"/>
      <c r="FL112" s="38"/>
      <c r="FM112" s="38"/>
      <c r="FN112" s="38"/>
      <c r="FO112" s="38"/>
      <c r="FP112" s="38"/>
      <c r="FQ112" s="38"/>
      <c r="FR112" s="38"/>
      <c r="FS112" s="38"/>
      <c r="FT112" s="38"/>
      <c r="FU112" s="38"/>
      <c r="FV112" s="38"/>
      <c r="FW112" s="38"/>
      <c r="FX112" s="38"/>
      <c r="FY112" s="38"/>
      <c r="FZ112" s="38"/>
      <c r="GA112" s="38"/>
      <c r="GB112" s="38"/>
      <c r="GC112" s="38"/>
      <c r="GD112" s="38"/>
      <c r="GE112" s="38"/>
      <c r="GF112" s="38"/>
      <c r="GG112" s="38"/>
      <c r="GH112" s="38"/>
      <c r="GI112" s="38"/>
      <c r="GJ112" s="38"/>
      <c r="GK112" s="38"/>
      <c r="GL112" s="38"/>
      <c r="GM112" s="38"/>
      <c r="GN112" s="38"/>
      <c r="GO112" s="38"/>
      <c r="GP112" s="38"/>
      <c r="GQ112" s="38"/>
      <c r="GR112" s="38"/>
    </row>
    <row r="113" spans="1:200" ht="18" customHeight="1">
      <c r="A113" s="155" t="s">
        <v>120</v>
      </c>
      <c r="B113" s="150" t="s">
        <v>121</v>
      </c>
      <c r="C113" s="98"/>
      <c r="D113" s="37">
        <v>500</v>
      </c>
      <c r="E113" s="37">
        <v>450</v>
      </c>
      <c r="F113" s="37">
        <v>500</v>
      </c>
      <c r="G113" s="42">
        <f>SUM(D113:F113)</f>
        <v>1450</v>
      </c>
      <c r="H113" s="37">
        <v>300</v>
      </c>
      <c r="I113" s="37">
        <v>200</v>
      </c>
      <c r="J113" s="37">
        <v>350</v>
      </c>
      <c r="K113" s="42">
        <f>SUM(H113:J113)</f>
        <v>850</v>
      </c>
      <c r="L113" s="37">
        <v>550</v>
      </c>
      <c r="M113" s="37">
        <v>550</v>
      </c>
      <c r="N113" s="37">
        <v>550</v>
      </c>
      <c r="O113" s="42">
        <f>SUM(L113:N113)</f>
        <v>1650</v>
      </c>
      <c r="P113" s="37">
        <v>550</v>
      </c>
      <c r="Q113" s="37">
        <v>500</v>
      </c>
      <c r="R113" s="37">
        <v>0</v>
      </c>
      <c r="S113" s="42">
        <f>SUM(P113:R113)</f>
        <v>1050</v>
      </c>
      <c r="T113" s="42">
        <f>S113+O113+K113+G113</f>
        <v>5000</v>
      </c>
      <c r="U113" s="27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</row>
    <row r="114" spans="1:200" ht="18" customHeight="1">
      <c r="A114" s="155" t="s">
        <v>88</v>
      </c>
      <c r="B114" s="150" t="s">
        <v>122</v>
      </c>
      <c r="C114" s="98"/>
      <c r="D114" s="37">
        <v>85</v>
      </c>
      <c r="E114" s="37">
        <v>75</v>
      </c>
      <c r="F114" s="37">
        <v>85</v>
      </c>
      <c r="G114" s="101">
        <f>SUM(D114:F114)</f>
        <v>245</v>
      </c>
      <c r="H114" s="37">
        <v>45</v>
      </c>
      <c r="I114" s="37">
        <v>30</v>
      </c>
      <c r="J114" s="37">
        <v>40</v>
      </c>
      <c r="K114" s="101">
        <f>SUM(H114:J114)</f>
        <v>115</v>
      </c>
      <c r="L114" s="37">
        <v>85</v>
      </c>
      <c r="M114" s="37">
        <v>85</v>
      </c>
      <c r="N114" s="37">
        <v>90</v>
      </c>
      <c r="O114" s="101">
        <f>SUM(L114:N114)</f>
        <v>260</v>
      </c>
      <c r="P114" s="37">
        <v>90</v>
      </c>
      <c r="Q114" s="37">
        <v>90</v>
      </c>
      <c r="R114" s="37">
        <v>0</v>
      </c>
      <c r="S114" s="101">
        <f>SUM(P114:R114)</f>
        <v>180</v>
      </c>
      <c r="T114" s="42">
        <f>S114+O114+K114+G114</f>
        <v>800</v>
      </c>
      <c r="U114" s="27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  <c r="DV114" s="38"/>
      <c r="DW114" s="38"/>
      <c r="DX114" s="38"/>
      <c r="DY114" s="38"/>
      <c r="DZ114" s="38"/>
      <c r="EA114" s="38"/>
      <c r="EB114" s="38"/>
      <c r="EC114" s="38"/>
      <c r="ED114" s="38"/>
      <c r="EE114" s="38"/>
      <c r="EF114" s="38"/>
      <c r="EG114" s="38"/>
      <c r="EH114" s="38"/>
      <c r="EI114" s="38"/>
      <c r="EJ114" s="38"/>
      <c r="EK114" s="38"/>
      <c r="EL114" s="38"/>
      <c r="EM114" s="38"/>
      <c r="EN114" s="38"/>
      <c r="EO114" s="38"/>
      <c r="EP114" s="38"/>
      <c r="EQ114" s="38"/>
      <c r="ER114" s="38"/>
      <c r="ES114" s="38"/>
      <c r="ET114" s="38"/>
      <c r="EU114" s="38"/>
      <c r="EV114" s="38"/>
      <c r="EW114" s="38"/>
      <c r="EX114" s="38"/>
      <c r="EY114" s="38"/>
      <c r="EZ114" s="38"/>
      <c r="FA114" s="38"/>
      <c r="FB114" s="38"/>
      <c r="FC114" s="38"/>
      <c r="FD114" s="38"/>
      <c r="FE114" s="38"/>
      <c r="FF114" s="38"/>
      <c r="FG114" s="38"/>
      <c r="FH114" s="38"/>
      <c r="FI114" s="38"/>
      <c r="FJ114" s="38"/>
      <c r="FK114" s="38"/>
      <c r="FL114" s="38"/>
      <c r="FM114" s="38"/>
      <c r="FN114" s="38"/>
      <c r="FO114" s="38"/>
      <c r="FP114" s="38"/>
      <c r="FQ114" s="38"/>
      <c r="FR114" s="38"/>
      <c r="FS114" s="38"/>
      <c r="FT114" s="38"/>
      <c r="FU114" s="38"/>
      <c r="FV114" s="38"/>
      <c r="FW114" s="38"/>
      <c r="FX114" s="38"/>
      <c r="FY114" s="38"/>
      <c r="FZ114" s="38"/>
      <c r="GA114" s="38"/>
      <c r="GB114" s="38"/>
      <c r="GC114" s="38"/>
      <c r="GD114" s="38"/>
      <c r="GE114" s="38"/>
      <c r="GF114" s="38"/>
      <c r="GG114" s="38"/>
      <c r="GH114" s="38"/>
      <c r="GI114" s="38"/>
      <c r="GJ114" s="38"/>
      <c r="GK114" s="38"/>
      <c r="GL114" s="38"/>
      <c r="GM114" s="38"/>
      <c r="GN114" s="38"/>
      <c r="GO114" s="38"/>
      <c r="GP114" s="38"/>
      <c r="GQ114" s="38"/>
      <c r="GR114" s="38"/>
    </row>
    <row r="115" spans="1:200" s="6" customFormat="1" ht="18" customHeight="1">
      <c r="A115" s="170"/>
      <c r="B115" s="171"/>
      <c r="C115" s="85">
        <f>G115+K115+O115+S115</f>
        <v>20000</v>
      </c>
      <c r="D115" s="84">
        <v>0</v>
      </c>
      <c r="E115" s="84">
        <v>2000</v>
      </c>
      <c r="F115" s="84">
        <v>2000</v>
      </c>
      <c r="G115" s="85">
        <f>SUM(D115:F115)</f>
        <v>4000</v>
      </c>
      <c r="H115" s="84">
        <v>2000</v>
      </c>
      <c r="I115" s="84">
        <v>2000</v>
      </c>
      <c r="J115" s="84">
        <v>2000</v>
      </c>
      <c r="K115" s="85">
        <f>SUM(H115:J115)</f>
        <v>6000</v>
      </c>
      <c r="L115" s="84">
        <v>2000</v>
      </c>
      <c r="M115" s="84">
        <v>2000</v>
      </c>
      <c r="N115" s="84">
        <v>2000</v>
      </c>
      <c r="O115" s="85">
        <f>SUM(L115:N115)</f>
        <v>6000</v>
      </c>
      <c r="P115" s="84">
        <v>2000</v>
      </c>
      <c r="Q115" s="84">
        <v>2000</v>
      </c>
      <c r="R115" s="84">
        <v>0</v>
      </c>
      <c r="S115" s="85">
        <f>SUM(P115:R115)</f>
        <v>4000</v>
      </c>
      <c r="T115" s="85">
        <f>S115+O115+K115+G115</f>
        <v>20000</v>
      </c>
      <c r="U115" s="1"/>
      <c r="V115" s="4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</row>
  </sheetData>
  <mergeCells count="8">
    <mergeCell ref="T4:T6"/>
    <mergeCell ref="D4:G4"/>
    <mergeCell ref="H4:K4"/>
    <mergeCell ref="A1:T1"/>
    <mergeCell ref="D3:T3"/>
    <mergeCell ref="L4:O4"/>
    <mergeCell ref="P4:S4"/>
    <mergeCell ref="A2:T2"/>
  </mergeCells>
  <phoneticPr fontId="21" type="noConversion"/>
  <pageMargins left="0.39370078740157483" right="0.19685039370078741" top="0.15748031496062992" bottom="0.15748031496062992" header="0.15748031496062992" footer="3.937007874015748E-2"/>
  <pageSetup paperSize="5" scale="95" orientation="landscape" horizontalDpi="4294967293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98" zoomScaleSheetLayoutView="100" workbookViewId="0">
      <selection activeCell="L12" sqref="L12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58" customWidth="1"/>
    <col min="9" max="9" width="5.140625" style="359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262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330"/>
      <c r="I4" s="330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31">
        <v>239022</v>
      </c>
      <c r="I5" s="43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33"/>
      <c r="I6" s="43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263</v>
      </c>
      <c r="G7" s="416"/>
      <c r="H7" s="433"/>
      <c r="I7" s="43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35"/>
      <c r="I8" s="43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331"/>
      <c r="I9" s="332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33"/>
      <c r="I10" s="334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35"/>
      <c r="I11" s="336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35"/>
      <c r="I12" s="334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35"/>
      <c r="I13" s="334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35"/>
      <c r="I14" s="337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ต.ค.53!F15+พ.ย.53!H15+ธ.ค.53!H15+ม.ค.54!H15+ก.พ.54!H15+มี.ค.54!H15+เม.ย.54!H15+พ.ค.54!H15+มิ.ย.54!H15</f>
        <v>1427</v>
      </c>
      <c r="G15" s="390"/>
      <c r="H15" s="427">
        <v>233</v>
      </c>
      <c r="I15" s="42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ต.ค.53!F16+พ.ย.53!H16+ธ.ค.53!H16+ม.ค.54!H16+ก.พ.54!H16+มี.ค.54!H16+เม.ย.54!H16+พ.ค.54!H16+มิ.ย.54!H16</f>
        <v>1904</v>
      </c>
      <c r="G16" s="390"/>
      <c r="H16" s="427">
        <v>347</v>
      </c>
      <c r="I16" s="42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ต.ค.53!F17+พ.ย.53!H17+ธ.ค.53!H17+ม.ค.54!H17+ก.พ.54!H17+มี.ค.54!H17+เม.ย.54!H17+พ.ค.54!H17+มิ.ย.54!H17</f>
        <v>2575</v>
      </c>
      <c r="G17" s="390"/>
      <c r="H17" s="427">
        <v>109</v>
      </c>
      <c r="I17" s="42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ต.ค.53!F18+พ.ย.53!H18+ธ.ค.53!H18+ม.ค.54!H18+ก.พ.54!H18+มี.ค.54!H18+เม.ย.54!H18+พ.ค.54!H18+มิ.ย.54!H18</f>
        <v>2407</v>
      </c>
      <c r="G18" s="390"/>
      <c r="H18" s="427">
        <v>381</v>
      </c>
      <c r="I18" s="42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ต.ค.53!F19+พ.ย.53!H19+ธ.ค.53!H19+ม.ค.54!H19+ก.พ.54!H19+มี.ค.54!H19+เม.ย.54!H19+พ.ค.54!H19+มิ.ย.54!H19</f>
        <v>7958</v>
      </c>
      <c r="G19" s="272">
        <f>ต.ค.53!G19+พ.ย.53!I19+ธ.ค.53!I19+ม.ค.54!I19+ก.พ.54!I19+มี.ค.54!I19+เม.ย.54!I19+พ.ค.54!I19+มิ.ย.54!I19</f>
        <v>11641</v>
      </c>
      <c r="H19" s="338">
        <v>1266</v>
      </c>
      <c r="I19" s="339">
        <v>1860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ต.ค.53!F20+พ.ย.53!H20+ธ.ค.53!H20+ม.ค.54!H20+ก.พ.54!H20+มี.ค.54!H20+เม.ย.54!H20+พ.ค.54!H20+มิ.ย.54!H20</f>
        <v>399</v>
      </c>
      <c r="G20" s="390"/>
      <c r="H20" s="427">
        <v>74</v>
      </c>
      <c r="I20" s="42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40"/>
      <c r="I21" s="334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ต.ค.53!F22+พ.ย.53!H22+ธ.ค.53!H22+ม.ค.54!H22+ก.พ.54!H22+มี.ค.54!H22+เม.ย.54!H22+พ.ค.54!H22+มิ.ย.54!H22</f>
        <v>18</v>
      </c>
      <c r="G22" s="390"/>
      <c r="H22" s="427">
        <v>2</v>
      </c>
      <c r="I22" s="42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ต.ค.53!F23+พ.ย.53!H23+ธ.ค.53!H23+ม.ค.54!H23+ก.พ.54!H23+มี.ค.54!H23+เม.ย.54!H23+พ.ค.54!H23+มิ.ย.54!H23</f>
        <v>1</v>
      </c>
      <c r="G23" s="390"/>
      <c r="H23" s="427">
        <v>0</v>
      </c>
      <c r="I23" s="42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ต.ค.53!F24+พ.ย.53!H24+ธ.ค.53!H24+ม.ค.54!H24+ก.พ.54!H24+มี.ค.54!H24+เม.ย.54!H24+พ.ค.54!H24+มิ.ย.54!H24</f>
        <v>89</v>
      </c>
      <c r="G24" s="390"/>
      <c r="H24" s="427">
        <v>11</v>
      </c>
      <c r="I24" s="42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40"/>
      <c r="I25" s="334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ต.ค.53!F26+พ.ย.53!H26+ธ.ค.53!H26+ม.ค.54!H26+ก.พ.54!H26+มี.ค.54!H26+เม.ย.54!H26+พ.ค.54!H26+มิ.ย.54!H26</f>
        <v>33</v>
      </c>
      <c r="G26" s="390"/>
      <c r="H26" s="427">
        <v>2</v>
      </c>
      <c r="I26" s="42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ต.ค.53!F27+พ.ย.53!H27+ธ.ค.53!H27+ม.ค.54!H27+ก.พ.54!H27+มี.ค.54!H27+เม.ย.54!H27+พ.ค.54!H27+มิ.ย.54!H27</f>
        <v>156</v>
      </c>
      <c r="G27" s="390"/>
      <c r="H27" s="427">
        <v>0</v>
      </c>
      <c r="I27" s="42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41"/>
      <c r="I28" s="342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ต.ค.53!F29+พ.ย.53!H29+ธ.ค.53!H29+ม.ค.54!H29+ก.พ.54!H29+มี.ค.54!H29+เม.ย.54!H29+พ.ค.54!H29+มิ.ย.54!H29</f>
        <v>1339</v>
      </c>
      <c r="G29" s="390"/>
      <c r="H29" s="427">
        <v>173</v>
      </c>
      <c r="I29" s="42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ต.ค.53!F30+พ.ย.53!H30+ธ.ค.53!H30+ม.ค.54!H30+ก.พ.54!H30+มี.ค.54!H30+เม.ย.54!H30+พ.ค.54!H30+มิ.ย.54!H30</f>
        <v>667</v>
      </c>
      <c r="G30" s="390"/>
      <c r="H30" s="427">
        <f>H31+H32</f>
        <v>104</v>
      </c>
      <c r="I30" s="42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ต.ค.53!F31+พ.ย.53!H31+ธ.ค.53!H31+ม.ค.54!H31+ก.พ.54!H31+มี.ค.54!H31+เม.ย.54!H31+พ.ค.54!H31+มิ.ย.54!H31</f>
        <v>647</v>
      </c>
      <c r="G31" s="390"/>
      <c r="H31" s="427">
        <v>101</v>
      </c>
      <c r="I31" s="42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ต.ค.53!F32+พ.ย.53!H32+ธ.ค.53!H32+ม.ค.54!H32+ก.พ.54!H32+มี.ค.54!H32+เม.ย.54!H32+พ.ค.54!H32+มิ.ย.54!H32</f>
        <v>20</v>
      </c>
      <c r="G32" s="390"/>
      <c r="H32" s="427">
        <v>3</v>
      </c>
      <c r="I32" s="42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ต.ค.53!F33+พ.ย.53!H33+ธ.ค.53!H33+ม.ค.54!H33+ก.พ.54!H33+มี.ค.54!H33+เม.ย.54!H33+พ.ค.54!H33+มิ.ย.54!H33</f>
        <v>5</v>
      </c>
      <c r="G33" s="390"/>
      <c r="H33" s="427">
        <f>H34+H35</f>
        <v>0</v>
      </c>
      <c r="I33" s="42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ต.ค.53!F34+พ.ย.53!H34+ธ.ค.53!H34+ม.ค.54!H34+ก.พ.54!H34+มี.ค.54!H34+เม.ย.54!H34+พ.ค.54!H34+มิ.ย.54!H34</f>
        <v>1</v>
      </c>
      <c r="G34" s="390"/>
      <c r="H34" s="427">
        <v>0</v>
      </c>
      <c r="I34" s="42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ต.ค.53!F35+พ.ย.53!H35+ธ.ค.53!H35+ม.ค.54!H35+ก.พ.54!H35+มี.ค.54!H35+เม.ย.54!H35+พ.ค.54!H35+มิ.ย.54!H35</f>
        <v>4</v>
      </c>
      <c r="G35" s="390"/>
      <c r="H35" s="427">
        <v>0</v>
      </c>
      <c r="I35" s="42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ต.ค.53!F36+พ.ย.53!H36+ธ.ค.53!H36+ม.ค.54!H36+ก.พ.54!H36+มี.ค.54!H36+เม.ย.54!H36+พ.ค.54!H36+มิ.ย.54!H36</f>
        <v>646</v>
      </c>
      <c r="G36" s="390"/>
      <c r="H36" s="427">
        <v>99</v>
      </c>
      <c r="I36" s="42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ต.ค.53!F37+พ.ย.53!H37+ธ.ค.53!H37+ม.ค.54!H37+ก.พ.54!H37+มี.ค.54!H37+เม.ย.54!H37+พ.ค.54!H37+มิ.ย.54!H37</f>
        <v>1164</v>
      </c>
      <c r="G37" s="390"/>
      <c r="H37" s="427">
        <v>271</v>
      </c>
      <c r="I37" s="42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40"/>
      <c r="I38" s="334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ต.ค.53!F39+พ.ย.53!H39+ธ.ค.53!H39+ม.ค.54!H39+ก.พ.54!H39+มี.ค.54!H39+เม.ย.54!H39+พ.ค.54!H39+มิ.ย.54!H39</f>
        <v>132</v>
      </c>
      <c r="G39" s="390"/>
      <c r="H39" s="427">
        <v>0</v>
      </c>
      <c r="I39" s="42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ต.ค.53!F40+พ.ย.53!H40+ธ.ค.53!H40+ม.ค.54!H40+ก.พ.54!H40+มี.ค.54!H40+เม.ย.54!H40+พ.ค.54!H40+มิ.ย.54!H40</f>
        <v>1</v>
      </c>
      <c r="G40" s="390"/>
      <c r="H40" s="427">
        <v>0</v>
      </c>
      <c r="I40" s="42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43"/>
      <c r="I41" s="334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43"/>
      <c r="I42" s="334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40"/>
      <c r="I43" s="334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ต.ค.53!F44+พ.ย.53!H44+ธ.ค.53!H44+ม.ค.54!H44+ก.พ.54!H44+มี.ค.54!H44+เม.ย.54!H44+พ.ค.54!H44+มิ.ย.54!H44</f>
        <v>24</v>
      </c>
      <c r="G44" s="394"/>
      <c r="H44" s="429">
        <v>3</v>
      </c>
      <c r="I44" s="43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331"/>
      <c r="I45" s="332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35"/>
      <c r="I46" s="337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40"/>
      <c r="I47" s="334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70"/>
      <c r="C48" s="371" t="s">
        <v>172</v>
      </c>
      <c r="D48" s="230"/>
      <c r="E48" s="224"/>
      <c r="F48" s="254"/>
      <c r="G48" s="247"/>
      <c r="H48" s="340"/>
      <c r="I48" s="334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43"/>
      <c r="I49" s="334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ต.ค.53!F50+พ.ย.53!H50+ธ.ค.53!H50+ม.ค.54!H50+ก.พ.54!H50+มี.ค.54!H50+เม.ย.54!H50+พ.ค.54!H50+มิ.ย.54!H50</f>
        <v>29</v>
      </c>
      <c r="G50" s="390"/>
      <c r="H50" s="427">
        <v>1</v>
      </c>
      <c r="I50" s="42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ต.ค.53!F51+พ.ย.53!H51+ธ.ค.53!H51+ม.ค.54!H51+ก.พ.54!H51+มี.ค.54!H51+เม.ย.54!H51+พ.ค.54!H51+มิ.ย.54!H51</f>
        <v>3</v>
      </c>
      <c r="G51" s="390"/>
      <c r="H51" s="427">
        <v>2</v>
      </c>
      <c r="I51" s="42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43"/>
      <c r="I52" s="334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43"/>
      <c r="I53" s="334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40"/>
      <c r="I54" s="337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40"/>
      <c r="I55" s="334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40"/>
      <c r="I56" s="337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40"/>
      <c r="I57" s="334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40"/>
      <c r="I58" s="334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40"/>
      <c r="I59" s="334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40"/>
      <c r="I60" s="334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35"/>
      <c r="I61" s="334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35"/>
      <c r="I62" s="337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ต.ค.53!F63+พ.ย.53!H63+ธ.ค.53!H63+ม.ค.54!H63+ก.พ.54!H63+มี.ค.54!H63+เม.ย.54!H63+พ.ค.54!H63+มิ.ย.54!H63</f>
        <v>4239</v>
      </c>
      <c r="G63" s="390"/>
      <c r="H63" s="427">
        <v>422</v>
      </c>
      <c r="I63" s="42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27"/>
      <c r="I64" s="42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ต.ค.53!F65+พ.ย.53!H65+ธ.ค.53!H65+ม.ค.54!H65+ก.พ.54!H65+มี.ค.54!H65+เม.ย.54!H65+พ.ค.54!H65+มิ.ย.54!H65</f>
        <v>3844</v>
      </c>
      <c r="G65" s="390"/>
      <c r="H65" s="427">
        <v>467</v>
      </c>
      <c r="I65" s="42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ต.ค.53!F66+พ.ย.53!H66+ธ.ค.53!H66+ม.ค.54!H66+ก.พ.54!H66+มี.ค.54!H66+เม.ย.54!H66+พ.ค.54!H66+มิ.ย.54!H66</f>
        <v>1208</v>
      </c>
      <c r="G66" s="390"/>
      <c r="H66" s="427">
        <v>0</v>
      </c>
      <c r="I66" s="42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40"/>
      <c r="I67" s="344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ต.ค.53!F68+พ.ย.53!H68+ธ.ค.53!H68+ม.ค.54!H68+ก.พ.54!H68+มี.ค.54!H68+เม.ย.54!H68+พ.ค.54!H68+มิ.ย.54!H68</f>
        <v>66</v>
      </c>
      <c r="G68" s="390"/>
      <c r="H68" s="427">
        <v>66</v>
      </c>
      <c r="I68" s="42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ต.ค.53!F69+พ.ย.53!H69+ธ.ค.53!H69+ม.ค.54!H69+ก.พ.54!H69+มี.ค.54!H69+เม.ย.54!H69+พ.ค.54!H69+มิ.ย.54!H69</f>
        <v>1</v>
      </c>
      <c r="G69" s="390"/>
      <c r="H69" s="427">
        <v>0</v>
      </c>
      <c r="I69" s="42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40"/>
      <c r="I70" s="334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40"/>
      <c r="I71" s="334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ต.ค.53!F72+พ.ย.53!H72+ธ.ค.53!H72+ม.ค.54!H72+ก.พ.54!H72+มี.ค.54!H72+เม.ย.54!H72+พ.ค.54!H72+มิ.ย.54!H72</f>
        <v>0</v>
      </c>
      <c r="G72" s="272">
        <f>ต.ค.53!G72+พ.ย.53!I72+ธ.ค.53!I72+ม.ค.54!I72+ก.พ.54!I72+มี.ค.54!I72+เม.ย.54!I72+พ.ค.54!I72+มิ.ย.54!I72</f>
        <v>0</v>
      </c>
      <c r="H72" s="338">
        <v>0</v>
      </c>
      <c r="I72" s="339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ต.ค.53!F73+พ.ย.53!H73+ธ.ค.53!H73+ม.ค.54!H73+ก.พ.54!H73+มี.ค.54!H73+เม.ย.54!H73+พ.ค.54!H73+มิ.ย.54!H73</f>
        <v>1</v>
      </c>
      <c r="G73" s="272">
        <f>ต.ค.53!G73+พ.ย.53!I73+ธ.ค.53!I73+ม.ค.54!I73+ก.พ.54!I73+มี.ค.54!I73+เม.ย.54!I73+พ.ค.54!I73+มิ.ย.54!I73</f>
        <v>21</v>
      </c>
      <c r="H73" s="338">
        <v>0</v>
      </c>
      <c r="I73" s="339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ต.ค.53!F74+พ.ย.53!H74+ธ.ค.53!H74+ม.ค.54!H74+ก.พ.54!H74+มี.ค.54!H74+เม.ย.54!H74+พ.ค.54!H74+มิ.ย.54!H74</f>
        <v>2</v>
      </c>
      <c r="G74" s="272">
        <f>ต.ค.53!G74+พ.ย.53!I74+ธ.ค.53!I74+ม.ค.54!I74+ก.พ.54!I74+มี.ค.54!I74+เม.ย.54!I74+พ.ค.54!I74+มิ.ย.54!I74</f>
        <v>20</v>
      </c>
      <c r="H74" s="338">
        <v>0</v>
      </c>
      <c r="I74" s="339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35"/>
      <c r="I75" s="334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35"/>
      <c r="I76" s="334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35"/>
      <c r="I77" s="337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ต.ค.53!F78+พ.ย.53!H78+ธ.ค.53!H78+ม.ค.54!H78+ก.พ.54!H78+มี.ค.54!H78+เม.ย.54!H78+พ.ค.54!H78+มิ.ย.54!H78</f>
        <v>3584</v>
      </c>
      <c r="G78" s="390"/>
      <c r="H78" s="427">
        <v>587</v>
      </c>
      <c r="I78" s="42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40"/>
      <c r="I79" s="334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40"/>
      <c r="I80" s="334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ต.ค.53!F81+พ.ย.53!H81+ธ.ค.53!H81+ม.ค.54!H81+ก.พ.54!H81+มี.ค.54!H81+เม.ย.54!H81+พ.ค.54!H81+มิ.ย.54!H81</f>
        <v>318</v>
      </c>
      <c r="G81" s="390"/>
      <c r="H81" s="427">
        <v>0</v>
      </c>
      <c r="I81" s="42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45"/>
      <c r="I82" s="346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40"/>
      <c r="I83" s="334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40"/>
      <c r="I84" s="334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ต.ค.53!F85+พ.ย.53!H85+ธ.ค.53!H85+ม.ค.54!H85+ก.พ.54!H85+มี.ค.54!H85+เม.ย.54!H85+พ.ค.54!H85+มิ.ย.54!H85</f>
        <v>85</v>
      </c>
      <c r="G85" s="394"/>
      <c r="H85" s="429">
        <v>0</v>
      </c>
      <c r="I85" s="43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331"/>
      <c r="I86" s="332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35"/>
      <c r="I87" s="337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40"/>
      <c r="I88" s="337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ต.ค.53!F89+พ.ย.53!H89+ธ.ค.53!H89+ม.ค.54!H89+ก.พ.54!H89+มี.ค.54!H89+เม.ย.54!H89+พ.ค.54!H89+มิ.ย.54!H89</f>
        <v>226</v>
      </c>
      <c r="G89" s="390"/>
      <c r="H89" s="427">
        <v>0</v>
      </c>
      <c r="I89" s="42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40"/>
      <c r="I90" s="334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33"/>
      <c r="I91" s="334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35"/>
      <c r="I92" s="336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35"/>
      <c r="I93" s="334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35"/>
      <c r="I94" s="334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35"/>
      <c r="I95" s="334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ต.ค.53!F96+พ.ย.53!H96+ธ.ค.53!H96+ม.ค.54!H96+ก.พ.54!H96+มี.ค.54!H96+เม.ย.54!H96+พ.ค.54!H96+มิ.ย.54!H96</f>
        <v>30791</v>
      </c>
      <c r="G96" s="390"/>
      <c r="H96" s="427">
        <v>4251</v>
      </c>
      <c r="I96" s="42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ต.ค.53!F97+พ.ย.53!H97+ธ.ค.53!H97+ม.ค.54!H97+ก.พ.54!H97+มี.ค.54!H97+เม.ย.54!H97+พ.ค.54!H97+มิ.ย.54!H97</f>
        <v>30791</v>
      </c>
      <c r="G97" s="390"/>
      <c r="H97" s="427">
        <v>4251</v>
      </c>
      <c r="I97" s="42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ต.ค.53!F98+พ.ย.53!H98+ธ.ค.53!H98+ม.ค.54!H98+ก.พ.54!H98+มี.ค.54!H98+เม.ย.54!H98+พ.ค.54!H98+มิ.ย.54!H98</f>
        <v>23589</v>
      </c>
      <c r="G98" s="390"/>
      <c r="H98" s="427">
        <v>3911</v>
      </c>
      <c r="I98" s="42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ต.ค.53!F99+พ.ย.53!H99+ธ.ค.53!H99+ม.ค.54!H99+ก.พ.54!H99+มี.ค.54!H99+เม.ย.54!H99+พ.ค.54!H99+มิ.ย.54!H99</f>
        <v>11103</v>
      </c>
      <c r="G99" s="390"/>
      <c r="H99" s="427">
        <v>1221</v>
      </c>
      <c r="I99" s="42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ต.ค.53!F100+พ.ย.53!H100+ธ.ค.53!H100+ม.ค.54!H100+ก.พ.54!H100+มี.ค.54!H100+เม.ย.54!H100+พ.ค.54!H100+มิ.ย.54!H100</f>
        <v>9246</v>
      </c>
      <c r="G100" s="390"/>
      <c r="H100" s="427">
        <v>3891</v>
      </c>
      <c r="I100" s="42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ต.ค.53!F101+พ.ย.53!H101+ธ.ค.53!H101+ม.ค.54!H101+ก.พ.54!H101+มี.ค.54!H101+เม.ย.54!H101+พ.ค.54!H101+มิ.ย.54!H101</f>
        <v>14343</v>
      </c>
      <c r="G101" s="390"/>
      <c r="H101" s="427">
        <v>20</v>
      </c>
      <c r="I101" s="42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ต.ค.53!F102+พ.ย.53!H102+ธ.ค.53!H102+ม.ค.54!H102+ก.พ.54!H102+มี.ค.54!H102+เม.ย.54!H102+พ.ค.54!H102+มิ.ย.54!H102</f>
        <v>3025</v>
      </c>
      <c r="G102" s="390"/>
      <c r="H102" s="427">
        <v>97</v>
      </c>
      <c r="I102" s="42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ต.ค.53!F103+พ.ย.53!H103+ธ.ค.53!H103+ม.ค.54!H103+ก.พ.54!H103+มี.ค.54!H103+เม.ย.54!H103+พ.ค.54!H103+มิ.ย.54!H103</f>
        <v>0</v>
      </c>
      <c r="G103" s="390"/>
      <c r="H103" s="427">
        <v>0</v>
      </c>
      <c r="I103" s="42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ต.ค.53!F104+พ.ย.53!H104+ธ.ค.53!H104+ม.ค.54!H104+ก.พ.54!H104+มี.ค.54!H104+เม.ย.54!H104+พ.ค.54!H104+มิ.ย.54!H104</f>
        <v>4177</v>
      </c>
      <c r="G104" s="390"/>
      <c r="H104" s="427">
        <v>243</v>
      </c>
      <c r="I104" s="42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ต.ค.53!F105+พ.ย.53!H105+ธ.ค.53!H105+ม.ค.54!H105+ก.พ.54!H105+มี.ค.54!H105+เม.ย.54!H105+พ.ค.54!H105+มิ.ย.54!H105</f>
        <v>29057230</v>
      </c>
      <c r="G105" s="390"/>
      <c r="H105" s="427">
        <v>4143225</v>
      </c>
      <c r="I105" s="42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47"/>
      <c r="I106" s="342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47"/>
      <c r="I107" s="348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ต.ค.53!F108+พ.ย.53!H108+ธ.ค.53!H108+ม.ค.54!H108+ก.พ.54!H108+มี.ค.54!H108+เม.ย.54!H108+พ.ค.54!H108+มิ.ย.54!H108</f>
        <v>4182</v>
      </c>
      <c r="G108" s="390"/>
      <c r="H108" s="427">
        <v>452</v>
      </c>
      <c r="I108" s="42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ต.ค.53!F109+พ.ย.53!H109+ธ.ค.53!H109+ม.ค.54!H109+ก.พ.54!H109+มี.ค.54!H109+เม.ย.54!H109+พ.ค.54!H109+มิ.ย.54!H109</f>
        <v>569</v>
      </c>
      <c r="G109" s="390"/>
      <c r="H109" s="427">
        <v>104</v>
      </c>
      <c r="I109" s="42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45"/>
      <c r="I110" s="348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ต.ค.53!F111+พ.ย.53!H111+ธ.ค.53!H111+ม.ค.54!H111+ก.พ.54!H111+มี.ค.54!H111+เม.ย.54!H111+พ.ค.54!H111+มิ.ย.54!H111</f>
        <v>2</v>
      </c>
      <c r="G111" s="272">
        <f>ต.ค.53!G111+พ.ย.53!I111+ธ.ค.53!I111+ม.ค.54!I111+ก.พ.54!I111+มี.ค.54!I111+เม.ย.54!I111+พ.ค.54!I111+มิ.ย.54!I111</f>
        <v>75</v>
      </c>
      <c r="H111" s="338">
        <v>0</v>
      </c>
      <c r="I111" s="339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45" t="s">
        <v>255</v>
      </c>
      <c r="I112" s="342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49"/>
      <c r="I113" s="350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51"/>
      <c r="I114" s="352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51"/>
      <c r="I115" s="352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51"/>
      <c r="I116" s="352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51"/>
      <c r="I117" s="352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51"/>
      <c r="I118" s="352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51"/>
      <c r="I119" s="352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51"/>
      <c r="I120" s="352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51"/>
      <c r="I121" s="352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51"/>
      <c r="I122" s="352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51"/>
      <c r="I123" s="352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51"/>
      <c r="I124" s="352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51"/>
      <c r="I125" s="352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51"/>
      <c r="I126" s="352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51"/>
      <c r="I127" s="352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51"/>
      <c r="I128" s="353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51"/>
      <c r="I129" s="352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51"/>
      <c r="I130" s="352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51"/>
      <c r="I131" s="352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51"/>
      <c r="I132" s="352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51"/>
      <c r="I133" s="352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54"/>
      <c r="I134" s="355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54"/>
      <c r="I135" s="355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54"/>
      <c r="I136" s="355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54"/>
      <c r="I137" s="355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54"/>
      <c r="I138" s="355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54"/>
      <c r="I139" s="355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54"/>
      <c r="I140" s="355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54"/>
      <c r="I141" s="355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54"/>
      <c r="I142" s="355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54"/>
      <c r="I143" s="355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54"/>
      <c r="I144" s="355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56"/>
      <c r="I145" s="357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56"/>
      <c r="I146" s="357"/>
      <c r="J146" s="195"/>
    </row>
  </sheetData>
  <mergeCells count="116"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8"/>
  <sheetViews>
    <sheetView view="pageBreakPreview" topLeftCell="A94" zoomScaleSheetLayoutView="100" workbookViewId="0">
      <selection activeCell="F16" sqref="F16:G16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264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239052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265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ต.ค.53!F15+พ.ย.53!H15+ธ.ค.53!H15+ม.ค.54!H15+ก.พ.54!H15+มี.ค.54!H15+เม.ย.54!H15+พ.ค.54!H15+มิ.ย.54!H15+ก.ค.54!H15</f>
        <v>1525</v>
      </c>
      <c r="G15" s="390"/>
      <c r="H15" s="417">
        <v>98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ต.ค.53!F16+พ.ย.53!H16+ธ.ค.53!H16+ม.ค.54!H16+ก.พ.54!H16+มี.ค.54!H16+เม.ย.54!H16+พ.ค.54!H16+มิ.ย.54!H16+ก.ค.54!H16</f>
        <v>2075</v>
      </c>
      <c r="G16" s="390"/>
      <c r="H16" s="417">
        <v>171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ต.ค.53!F17+พ.ย.53!H17+ธ.ค.53!H17+ม.ค.54!H17+ก.พ.54!H17+มี.ค.54!H17+เม.ย.54!H17+พ.ค.54!H17+มิ.ย.54!H17+ก.ค.54!H17</f>
        <v>2737</v>
      </c>
      <c r="G17" s="390"/>
      <c r="H17" s="417">
        <v>162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ต.ค.53!F18+พ.ย.53!H18+ธ.ค.53!H18+ม.ค.54!H18+ก.พ.54!H18+มี.ค.54!H18+เม.ย.54!H18+พ.ค.54!H18+มิ.ย.54!H18+ก.ค.54!H18</f>
        <v>2700</v>
      </c>
      <c r="G18" s="390"/>
      <c r="H18" s="417">
        <v>293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ต.ค.53!F19+พ.ย.53!H19+ธ.ค.53!H19+ม.ค.54!H19+ก.พ.54!H19+มี.ค.54!H19+เม.ย.54!H19+พ.ค.54!H19+มิ.ย.54!H19+ก.ค.54!H19</f>
        <v>8874</v>
      </c>
      <c r="G19" s="272">
        <f>ต.ค.53!G19+พ.ย.53!I19+ธ.ค.53!I19+ม.ค.54!I19+ก.พ.54!I19+มี.ค.54!I19+เม.ย.54!I19+พ.ค.54!I19+มิ.ย.54!I19+ก.ค.54!I19</f>
        <v>13056</v>
      </c>
      <c r="H19" s="306">
        <v>916</v>
      </c>
      <c r="I19" s="307">
        <v>1415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ต.ค.53!F20+พ.ย.53!H20+ธ.ค.53!H20+ม.ค.54!H20+ก.พ.54!H20+มี.ค.54!H20+เม.ย.54!H20+พ.ค.54!H20+มิ.ย.54!H20+ก.ค.54!H20</f>
        <v>420</v>
      </c>
      <c r="G20" s="390"/>
      <c r="H20" s="417">
        <v>21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ต.ค.53!F22+พ.ย.53!H22+ธ.ค.53!H22+ม.ค.54!H22+ก.พ.54!H22+มี.ค.54!H22+เม.ย.54!H22+พ.ค.54!H22+มิ.ย.54!H22+ก.ค.54!H22</f>
        <v>18</v>
      </c>
      <c r="G22" s="390"/>
      <c r="H22" s="417">
        <v>0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ต.ค.53!F23+พ.ย.53!H23+ธ.ค.53!H23+ม.ค.54!H23+ก.พ.54!H23+มี.ค.54!H23+เม.ย.54!H23+พ.ค.54!H23+มิ.ย.54!H23+ก.ค.54!H23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ต.ค.53!F24+พ.ย.53!H24+ธ.ค.53!H24+ม.ค.54!H24+ก.พ.54!H24+มี.ค.54!H24+เม.ย.54!H24+พ.ค.54!H24+มิ.ย.54!H24+ก.ค.54!H24</f>
        <v>99</v>
      </c>
      <c r="G24" s="390"/>
      <c r="H24" s="417">
        <v>10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ต.ค.53!F26+พ.ย.53!H26+ธ.ค.53!H26+ม.ค.54!H26+ก.พ.54!H26+มี.ค.54!H26+เม.ย.54!H26+พ.ค.54!H26+มิ.ย.54!H26+ก.ค.54!H26</f>
        <v>33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ต.ค.53!F27+พ.ย.53!H27+ธ.ค.53!H27+ม.ค.54!H27+ก.พ.54!H27+มี.ค.54!H27+เม.ย.54!H27+พ.ค.54!H27+มิ.ย.54!H27+ก.ค.54!H27</f>
        <v>157</v>
      </c>
      <c r="G27" s="390"/>
      <c r="H27" s="417">
        <v>1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ต.ค.53!F29+พ.ย.53!H29+ธ.ค.53!H29+ม.ค.54!H29+ก.พ.54!H29+มี.ค.54!H29+เม.ย.54!H29+พ.ค.54!H29+มิ.ย.54!H29+ก.ค.54!H29</f>
        <v>1517</v>
      </c>
      <c r="G29" s="390"/>
      <c r="H29" s="417">
        <v>178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ต.ค.53!F30+พ.ย.53!H30+ธ.ค.53!H30+ม.ค.54!H30+ก.พ.54!H30+มี.ค.54!H30+เม.ย.54!H30+พ.ค.54!H30+มิ.ย.54!H30+ก.ค.54!H30</f>
        <v>816</v>
      </c>
      <c r="G30" s="390"/>
      <c r="H30" s="417">
        <f>H31+H32</f>
        <v>149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ต.ค.53!F31+พ.ย.53!H31+ธ.ค.53!H31+ม.ค.54!H31+ก.พ.54!H31+มี.ค.54!H31+เม.ย.54!H31+พ.ค.54!H31+มิ.ย.54!H31+ก.ค.54!H31</f>
        <v>791</v>
      </c>
      <c r="G31" s="390"/>
      <c r="H31" s="417">
        <v>144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ต.ค.53!F32+พ.ย.53!H32+ธ.ค.53!H32+ม.ค.54!H32+ก.พ.54!H32+มี.ค.54!H32+เม.ย.54!H32+พ.ค.54!H32+มิ.ย.54!H32+ก.ค.54!H32</f>
        <v>25</v>
      </c>
      <c r="G32" s="390"/>
      <c r="H32" s="417">
        <v>5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ต.ค.53!F33+พ.ย.53!H33+ธ.ค.53!H33+ม.ค.54!H33+ก.พ.54!H33+มี.ค.54!H33+เม.ย.54!H33+พ.ค.54!H33+มิ.ย.54!H33+ก.ค.54!H33</f>
        <v>5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ต.ค.53!F34+พ.ย.53!H34+ธ.ค.53!H34+ม.ค.54!H34+ก.พ.54!H34+มี.ค.54!H34+เม.ย.54!H34+พ.ค.54!H34+มิ.ย.54!H34+ก.ค.54!H34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ต.ค.53!F35+พ.ย.53!H35+ธ.ค.53!H35+ม.ค.54!H35+ก.พ.54!H35+มี.ค.54!H35+เม.ย.54!H35+พ.ค.54!H35+มิ.ย.54!H35+ก.ค.54!H35</f>
        <v>4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ต.ค.53!F36+พ.ย.53!H36+ธ.ค.53!H36+ม.ค.54!H36+ก.พ.54!H36+มี.ค.54!H36+เม.ย.54!H36+พ.ค.54!H36+มิ.ย.54!H36+ก.ค.54!H36</f>
        <v>735</v>
      </c>
      <c r="G36" s="390"/>
      <c r="H36" s="417">
        <v>89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ต.ค.53!F37+พ.ย.53!H37+ธ.ค.53!H37+ม.ค.54!H37+ก.พ.54!H37+มี.ค.54!H37+เม.ย.54!H37+พ.ค.54!H37+มิ.ย.54!H37+ก.ค.54!H37</f>
        <v>1170</v>
      </c>
      <c r="G37" s="390"/>
      <c r="H37" s="417">
        <v>6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ต.ค.53!F39+พ.ย.53!H39+ธ.ค.53!H39+ม.ค.54!H39+ก.พ.54!H39+มี.ค.54!H39+เม.ย.54!H39+พ.ค.54!H39+มิ.ย.54!H39+ก.ค.54!H39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ต.ค.53!F40+พ.ย.53!H40+ธ.ค.53!H40+ม.ค.54!H40+ก.พ.54!H40+มี.ค.54!H40+เม.ย.54!H40+พ.ค.54!H40+มิ.ย.54!H40+ก.ค.54!H40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89">
        <f>ต.ค.53!F44+พ.ย.53!H44+ธ.ค.53!H44+ม.ค.54!H44+ก.พ.54!H44+มี.ค.54!H44+เม.ย.54!H44+พ.ค.54!H44+มิ.ย.54!H44+ก.ค.54!H44</f>
        <v>25</v>
      </c>
      <c r="G44" s="390"/>
      <c r="H44" s="419">
        <v>1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72"/>
      <c r="C48" s="373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ต.ค.53!F50+พ.ย.53!H50+ธ.ค.53!H50+ม.ค.54!H50+ก.พ.54!H50+มี.ค.54!H50+เม.ย.54!H50+พ.ค.54!H50+มิ.ย.54!H50+ก.ค.54!H50</f>
        <v>31</v>
      </c>
      <c r="G50" s="390"/>
      <c r="H50" s="417">
        <v>2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ต.ค.53!F51+พ.ย.53!H51+ธ.ค.53!H51+ม.ค.54!H51+ก.พ.54!H51+มี.ค.54!H51+เม.ย.54!H51+พ.ค.54!H51+มิ.ย.54!H51+ก.ค.54!H51</f>
        <v>3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ต.ค.53!F63+พ.ย.53!H63+ธ.ค.53!H63+ม.ค.54!H63+ก.พ.54!H63+มี.ค.54!H63+เม.ย.54!H63+พ.ค.54!H63+มิ.ย.54!H63+ก.ค.54!H63</f>
        <v>4766</v>
      </c>
      <c r="G63" s="390"/>
      <c r="H63" s="417">
        <v>527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ต.ค.53!F65+พ.ย.53!H65+ธ.ค.53!H65+ม.ค.54!H65+ก.พ.54!H65+มี.ค.54!H65+เม.ย.54!H65+พ.ค.54!H65+มิ.ย.54!H65+ก.ค.54!H65</f>
        <v>3980</v>
      </c>
      <c r="G65" s="390"/>
      <c r="H65" s="417">
        <v>136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ต.ค.53!F66+พ.ย.53!H66+ธ.ค.53!H66+ม.ค.54!H66+ก.พ.54!H66+มี.ค.54!H66+เม.ย.54!H66+พ.ค.54!H66+มิ.ย.54!H66+ก.ค.54!H66</f>
        <v>1208</v>
      </c>
      <c r="G66" s="390"/>
      <c r="H66" s="417">
        <v>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ต.ค.53!F68+พ.ย.53!H68+ธ.ค.53!H68+ม.ค.54!H68+ก.พ.54!H68+มี.ค.54!H68+เม.ย.54!H68+พ.ค.54!H68+มิ.ย.54!H68+ก.ค.54!H68</f>
        <v>66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ต.ค.53!F69+พ.ย.53!H69+ธ.ค.53!H69+ม.ค.54!H69+ก.พ.54!H69+มี.ค.54!H69+เม.ย.54!H69+พ.ค.54!H69+มิ.ย.54!H69+ก.ค.54!H69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ต.ค.53!F72+พ.ย.53!H72+ธ.ค.53!H72+ม.ค.54!H72+ก.พ.54!H72+มี.ค.54!H72+เม.ย.54!H72+พ.ค.54!H72+มิ.ย.54!H72+ก.ค.54!H72</f>
        <v>1</v>
      </c>
      <c r="G72" s="272">
        <f>ต.ค.53!G72+พ.ย.53!I72+ธ.ค.53!I72+ม.ค.54!I72+ก.พ.54!I72+มี.ค.54!I72+เม.ย.54!I72+พ.ค.54!I72+มิ.ย.54!I72+ก.ค.54!I72</f>
        <v>12</v>
      </c>
      <c r="H72" s="306">
        <v>1</v>
      </c>
      <c r="I72" s="307">
        <v>12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ต.ค.53!F73+พ.ย.53!H73+ธ.ค.53!H73+ม.ค.54!H73+ก.พ.54!H73+มี.ค.54!H73+เม.ย.54!H73+พ.ค.54!H73+มิ.ย.54!H73+ก.ค.54!H73</f>
        <v>1</v>
      </c>
      <c r="G73" s="272">
        <f>ต.ค.53!G73+พ.ย.53!I73+ธ.ค.53!I73+ม.ค.54!I73+ก.พ.54!I73+มี.ค.54!I73+เม.ย.54!I73+พ.ค.54!I73+มิ.ย.54!I73+ก.ค.54!I73</f>
        <v>21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ต.ค.53!F74+พ.ย.53!H74+ธ.ค.53!H74+ม.ค.54!H74+ก.พ.54!H74+มี.ค.54!H74+เม.ย.54!H74+พ.ค.54!H74+มิ.ย.54!H74+ก.ค.54!H74</f>
        <v>2</v>
      </c>
      <c r="G74" s="272">
        <f>ต.ค.53!G74+พ.ย.53!I74+ธ.ค.53!I74+ม.ค.54!I74+ก.พ.54!I74+มี.ค.54!I74+เม.ย.54!I74+พ.ค.54!I74+มิ.ย.54!I74+ก.ค.54!I74</f>
        <v>20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ต.ค.53!F78+พ.ย.53!H78+ธ.ค.53!H78+ม.ค.54!H78+ก.พ.54!H78+มี.ค.54!H78+เม.ย.54!H78+พ.ค.54!H78+มิ.ย.54!H78+ก.ค.54!H78</f>
        <v>4086</v>
      </c>
      <c r="G78" s="390"/>
      <c r="H78" s="417">
        <v>502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ต.ค.53!F81+พ.ย.53!H81+ธ.ค.53!H81+ม.ค.54!H81+ก.พ.54!H81+มี.ค.54!H81+เม.ย.54!H81+พ.ค.54!H81+มิ.ย.54!H81+ก.ค.54!H81</f>
        <v>318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89">
        <f>ต.ค.53!F85+พ.ย.53!H85+ธ.ค.53!H85+ม.ค.54!H85+ก.พ.54!H85+มี.ค.54!H85+เม.ย.54!H85+พ.ค.54!H85+มิ.ย.54!H85+ก.ค.54!H85</f>
        <v>85</v>
      </c>
      <c r="G85" s="390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ต.ค.53!F89+พ.ย.53!H89+ธ.ค.53!H89+ม.ค.54!H89+ก.พ.54!H89+มี.ค.54!H89+เม.ย.54!H89+พ.ค.54!H89+มิ.ย.54!H89+ก.ค.54!H89</f>
        <v>226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ต.ค.53!F96+พ.ย.53!H96+ธ.ค.53!H96+ม.ค.54!H96+ก.พ.54!H96+มี.ค.54!H96+เม.ย.54!H96+พ.ค.54!H96+มิ.ย.54!H96+ก.ค.54!H96</f>
        <v>42282</v>
      </c>
      <c r="G96" s="390"/>
      <c r="H96" s="417">
        <v>11491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ต.ค.53!F97+พ.ย.53!H97+ธ.ค.53!H97+ม.ค.54!H97+ก.พ.54!H97+มี.ค.54!H97+เม.ย.54!H97+พ.ค.54!H97+มิ.ย.54!H97+ก.ค.54!H97</f>
        <v>42282</v>
      </c>
      <c r="G97" s="390"/>
      <c r="H97" s="417">
        <v>11491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ต.ค.53!F98+พ.ย.53!H98+ธ.ค.53!H98+ม.ค.54!H98+ก.พ.54!H98+มี.ค.54!H98+เม.ย.54!H98+พ.ค.54!H98+มิ.ย.54!H98+ก.ค.54!H98</f>
        <v>34842</v>
      </c>
      <c r="G98" s="390"/>
      <c r="H98" s="417">
        <v>11253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ต.ค.53!F99+พ.ย.53!H99+ธ.ค.53!H99+ม.ค.54!H99+ก.พ.54!H99+มี.ค.54!H99+เม.ย.54!H99+พ.ค.54!H99+มิ.ย.54!H99+ก.ค.54!H99</f>
        <v>13302</v>
      </c>
      <c r="G99" s="390"/>
      <c r="H99" s="417">
        <v>2199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ต.ค.53!F100+พ.ย.53!H100+ธ.ค.53!H100+ม.ค.54!H100+ก.พ.54!H100+มี.ค.54!H100+เม.ย.54!H100+พ.ค.54!H100+มิ.ย.54!H100+ก.ค.54!H100</f>
        <v>20350</v>
      </c>
      <c r="G100" s="390"/>
      <c r="H100" s="417">
        <v>11104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ต.ค.53!F101+พ.ย.53!H101+ธ.ค.53!H101+ม.ค.54!H101+ก.พ.54!H101+มี.ค.54!H101+เม.ย.54!H101+พ.ค.54!H101+มิ.ย.54!H101+ก.ค.54!H101</f>
        <v>14492</v>
      </c>
      <c r="G101" s="390"/>
      <c r="H101" s="417">
        <v>149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ต.ค.53!F102+พ.ย.53!H102+ธ.ค.53!H102+ม.ค.54!H102+ก.พ.54!H102+มี.ค.54!H102+เม.ย.54!H102+พ.ค.54!H102+มิ.ย.54!H102+ก.ค.54!H102</f>
        <v>3122</v>
      </c>
      <c r="G102" s="390"/>
      <c r="H102" s="417">
        <v>97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ต.ค.53!F103+พ.ย.53!H103+ธ.ค.53!H103+ม.ค.54!H103+ก.พ.54!H103+มี.ค.54!H103+เม.ย.54!H103+พ.ค.54!H103+มิ.ย.54!H103+ก.ค.54!H103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ต.ค.53!F104+พ.ย.53!H104+ธ.ค.53!H104+ม.ค.54!H104+ก.พ.54!H104+มี.ค.54!H104+เม.ย.54!H104+พ.ค.54!H104+มิ.ย.54!H104+ก.ค.54!H104</f>
        <v>4318</v>
      </c>
      <c r="G104" s="390"/>
      <c r="H104" s="417">
        <v>141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ต.ค.53!F105+พ.ย.53!H105+ธ.ค.53!H105+ม.ค.54!H105+ก.พ.54!H105+มี.ค.54!H105+เม.ย.54!H105+พ.ค.54!H105+มิ.ย.54!H105+ก.ค.54!H105</f>
        <v>40633130</v>
      </c>
      <c r="G105" s="390"/>
      <c r="H105" s="417">
        <v>11575900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ต.ค.53!F108+พ.ย.53!H108+ธ.ค.53!H108+ม.ค.54!H108+ก.พ.54!H108+มี.ค.54!H108+เม.ย.54!H108+พ.ค.54!H108+มิ.ย.54!H108+ก.ค.54!H108</f>
        <v>4481</v>
      </c>
      <c r="G108" s="390"/>
      <c r="H108" s="417">
        <v>299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ต.ค.53!F109+พ.ย.53!H109+ธ.ค.53!H109+ม.ค.54!H109+ก.พ.54!H109+มี.ค.54!H109+เม.ย.54!H109+พ.ค.54!H109+มิ.ย.54!H109+ก.ค.54!H109</f>
        <v>637</v>
      </c>
      <c r="G109" s="390"/>
      <c r="H109" s="417">
        <v>68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ต.ค.53!F111+พ.ย.53!H111+ธ.ค.53!H111+ม.ค.54!H111+ก.พ.54!H111+มี.ค.54!H111+เม.ย.54!H111+พ.ค.54!H111+มิ.ย.54!H111+ก.ค.54!H111</f>
        <v>2</v>
      </c>
      <c r="G111" s="272">
        <f>ต.ค.53!G111+พ.ย.53!I111+ธ.ค.53!I111+ม.ค.54!I111+ก.พ.54!I111+มี.ค.54!I111+เม.ย.54!I111+พ.ค.54!I111+มิ.ย.54!I111+ก.ค.54!I111</f>
        <v>75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267</v>
      </c>
      <c r="B112" s="217"/>
      <c r="C112" s="238"/>
      <c r="D112" s="211"/>
      <c r="E112" s="218"/>
      <c r="F112" s="253"/>
      <c r="G112" s="245"/>
      <c r="H112" s="313" t="s">
        <v>255</v>
      </c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8" customHeight="1">
      <c r="A113" s="275"/>
      <c r="B113" s="217" t="s">
        <v>266</v>
      </c>
      <c r="C113" s="238"/>
      <c r="D113" s="211"/>
      <c r="E113" s="218"/>
      <c r="F113" s="218">
        <f>ต.ค.53!F114+พ.ย.53!H114+ธ.ค.53!H114+ม.ค.54!H114+ก.พ.54!H114+มี.ค.54!H114+เม.ย.54!H114+พ.ค.54!H114+มิ.ย.54!H114+ก.ค.54!H113</f>
        <v>0</v>
      </c>
      <c r="G113" s="272">
        <f>ต.ค.53!G114+พ.ย.53!I114+ธ.ค.53!I114+ม.ค.54!I114+ก.พ.54!I114+มี.ค.54!I114+เม.ย.54!I114+พ.ค.54!I114+มิ.ย.54!I114+ก.ค.54!I113</f>
        <v>79</v>
      </c>
      <c r="H113" s="306">
        <v>0</v>
      </c>
      <c r="I113" s="307">
        <v>79</v>
      </c>
      <c r="J113" s="218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8" customHeight="1">
      <c r="A114" s="275"/>
      <c r="B114" s="217"/>
      <c r="C114" s="238"/>
      <c r="D114" s="211"/>
      <c r="E114" s="218"/>
      <c r="F114" s="253"/>
      <c r="G114" s="245"/>
      <c r="H114" s="313"/>
      <c r="I114" s="310"/>
      <c r="J114" s="218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9.5" customHeight="1">
      <c r="A115" s="278"/>
      <c r="B115" s="241"/>
      <c r="C115" s="242"/>
      <c r="D115" s="243"/>
      <c r="E115" s="244"/>
      <c r="F115" s="257"/>
      <c r="G115" s="251"/>
      <c r="H115" s="317"/>
      <c r="I115" s="318"/>
      <c r="J115" s="244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6.5" customHeight="1">
      <c r="A116" s="196"/>
      <c r="B116" s="196"/>
      <c r="C116" s="206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6.5" customHeight="1">
      <c r="A117" s="196"/>
      <c r="B117" s="196"/>
      <c r="C117" s="206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3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8" customHeight="1">
      <c r="A124" s="196"/>
      <c r="B124" s="196"/>
      <c r="C124" s="203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8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6.5" customHeight="1">
      <c r="A126" s="196"/>
      <c r="B126" s="196"/>
      <c r="C126" s="206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6.5" customHeight="1">
      <c r="A127" s="196"/>
      <c r="B127" s="196"/>
      <c r="C127" s="206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4"/>
      <c r="E128" s="205"/>
      <c r="F128" s="205"/>
      <c r="G128" s="204"/>
      <c r="H128" s="319"/>
      <c r="I128" s="320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7"/>
      <c r="E130" s="205"/>
      <c r="F130" s="205"/>
      <c r="G130" s="207"/>
      <c r="H130" s="319"/>
      <c r="I130" s="321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3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8" customHeight="1">
      <c r="A132" s="196"/>
      <c r="B132" s="196"/>
      <c r="C132" s="203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8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 ht="16.5" customHeight="1">
      <c r="A134" s="196"/>
      <c r="B134" s="196"/>
      <c r="C134" s="206"/>
      <c r="D134" s="204"/>
      <c r="E134" s="205"/>
      <c r="F134" s="205"/>
      <c r="G134" s="204"/>
      <c r="H134" s="319"/>
      <c r="I134" s="320"/>
      <c r="J134" s="205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80"/>
      <c r="AK134" s="180"/>
      <c r="AL134" s="180"/>
      <c r="AM134" s="180"/>
      <c r="AN134" s="180"/>
      <c r="AO134" s="180"/>
      <c r="AP134" s="180"/>
      <c r="AQ134" s="180"/>
      <c r="AR134" s="180"/>
      <c r="AS134" s="180"/>
      <c r="AT134" s="180"/>
      <c r="AU134" s="180"/>
      <c r="AV134" s="180"/>
      <c r="AW134" s="180"/>
      <c r="AX134" s="180"/>
      <c r="AY134" s="180"/>
      <c r="AZ134" s="180"/>
      <c r="BA134" s="180"/>
      <c r="BB134" s="180"/>
      <c r="BC134" s="180"/>
      <c r="BD134" s="180"/>
      <c r="BE134" s="180"/>
      <c r="BF134" s="180"/>
      <c r="BG134" s="180"/>
      <c r="BH134" s="180"/>
      <c r="BI134" s="180"/>
      <c r="BJ134" s="180"/>
      <c r="BK134" s="180"/>
      <c r="BL134" s="180"/>
      <c r="BM134" s="180"/>
      <c r="BN134" s="180"/>
      <c r="BO134" s="180"/>
      <c r="BP134" s="180"/>
      <c r="BQ134" s="180"/>
      <c r="BR134" s="180"/>
      <c r="BS134" s="180"/>
      <c r="BT134" s="180"/>
      <c r="BU134" s="180"/>
      <c r="BV134" s="180"/>
      <c r="BW134" s="180"/>
      <c r="BX134" s="180"/>
      <c r="BY134" s="180"/>
      <c r="BZ134" s="180"/>
      <c r="CA134" s="180"/>
      <c r="CB134" s="180"/>
      <c r="CC134" s="180"/>
      <c r="CD134" s="180"/>
      <c r="CE134" s="180"/>
      <c r="CF134" s="180"/>
      <c r="CG134" s="180"/>
      <c r="CH134" s="180"/>
      <c r="CI134" s="180"/>
      <c r="CJ134" s="180"/>
      <c r="CK134" s="180"/>
      <c r="CL134" s="180"/>
      <c r="CM134" s="180"/>
      <c r="CN134" s="180"/>
      <c r="CO134" s="180"/>
      <c r="CP134" s="180"/>
      <c r="CQ134" s="180"/>
      <c r="CR134" s="180"/>
      <c r="CS134" s="180"/>
      <c r="CT134" s="180"/>
      <c r="CU134" s="180"/>
      <c r="CV134" s="180"/>
      <c r="CW134" s="180"/>
      <c r="CX134" s="180"/>
      <c r="CY134" s="180"/>
      <c r="CZ134" s="180"/>
      <c r="DA134" s="180"/>
      <c r="DB134" s="180"/>
      <c r="DC134" s="180"/>
      <c r="DD134" s="180"/>
      <c r="DE134" s="180"/>
      <c r="DF134" s="180"/>
      <c r="DG134" s="180"/>
      <c r="DH134" s="180"/>
      <c r="DI134" s="180"/>
      <c r="DJ134" s="180"/>
      <c r="DK134" s="180"/>
      <c r="DL134" s="180"/>
      <c r="DM134" s="180"/>
      <c r="DN134" s="180"/>
      <c r="DO134" s="180"/>
      <c r="DP134" s="180"/>
      <c r="DQ134" s="180"/>
      <c r="DR134" s="180"/>
      <c r="DS134" s="180"/>
      <c r="DT134" s="180"/>
      <c r="DU134" s="180"/>
      <c r="DV134" s="180"/>
      <c r="DW134" s="180"/>
      <c r="DX134" s="180"/>
      <c r="DY134" s="180"/>
      <c r="DZ134" s="180"/>
      <c r="EA134" s="180"/>
      <c r="EB134" s="180"/>
      <c r="EC134" s="180"/>
      <c r="ED134" s="180"/>
      <c r="EE134" s="180"/>
      <c r="EF134" s="180"/>
      <c r="EG134" s="180"/>
      <c r="EH134" s="180"/>
      <c r="EI134" s="180"/>
      <c r="EJ134" s="180"/>
      <c r="EK134" s="180"/>
      <c r="EL134" s="180"/>
      <c r="EM134" s="180"/>
      <c r="EN134" s="180"/>
      <c r="EO134" s="180"/>
      <c r="EP134" s="180"/>
      <c r="EQ134" s="180"/>
      <c r="ER134" s="180"/>
      <c r="ES134" s="180"/>
      <c r="ET134" s="180"/>
      <c r="EU134" s="180"/>
      <c r="EV134" s="180"/>
      <c r="EW134" s="180"/>
      <c r="EX134" s="180"/>
      <c r="EY134" s="180"/>
      <c r="EZ134" s="180"/>
      <c r="FA134" s="180"/>
      <c r="FB134" s="180"/>
      <c r="FC134" s="180"/>
      <c r="FD134" s="180"/>
      <c r="FE134" s="180"/>
      <c r="FF134" s="180"/>
      <c r="FG134" s="180"/>
      <c r="FH134" s="180"/>
      <c r="FI134" s="180"/>
      <c r="FJ134" s="180"/>
      <c r="FK134" s="180"/>
      <c r="FL134" s="180"/>
      <c r="FM134" s="180"/>
      <c r="FN134" s="180"/>
      <c r="FO134" s="180"/>
      <c r="FP134" s="180"/>
      <c r="FQ134" s="180"/>
      <c r="FR134" s="180"/>
      <c r="FS134" s="180"/>
      <c r="FT134" s="180"/>
      <c r="FU134" s="180"/>
      <c r="FV134" s="180"/>
      <c r="FW134" s="180"/>
      <c r="FX134" s="180"/>
      <c r="FY134" s="180"/>
      <c r="FZ134" s="180"/>
      <c r="GA134" s="180"/>
      <c r="GB134" s="180"/>
      <c r="GC134" s="180"/>
      <c r="GD134" s="180"/>
    </row>
    <row r="135" spans="1:186" s="195" customFormat="1" ht="16.5" customHeight="1">
      <c r="A135" s="196"/>
      <c r="B135" s="196"/>
      <c r="C135" s="206"/>
      <c r="D135" s="204"/>
      <c r="E135" s="205"/>
      <c r="F135" s="205"/>
      <c r="G135" s="204"/>
      <c r="H135" s="319"/>
      <c r="I135" s="320"/>
      <c r="J135" s="205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80"/>
      <c r="AK135" s="180"/>
      <c r="AL135" s="180"/>
      <c r="AM135" s="180"/>
      <c r="AN135" s="180"/>
      <c r="AO135" s="180"/>
      <c r="AP135" s="180"/>
      <c r="AQ135" s="180"/>
      <c r="AR135" s="180"/>
      <c r="AS135" s="180"/>
      <c r="AT135" s="180"/>
      <c r="AU135" s="180"/>
      <c r="AV135" s="180"/>
      <c r="AW135" s="180"/>
      <c r="AX135" s="180"/>
      <c r="AY135" s="180"/>
      <c r="AZ135" s="180"/>
      <c r="BA135" s="180"/>
      <c r="BB135" s="180"/>
      <c r="BC135" s="180"/>
      <c r="BD135" s="180"/>
      <c r="BE135" s="180"/>
      <c r="BF135" s="180"/>
      <c r="BG135" s="180"/>
      <c r="BH135" s="180"/>
      <c r="BI135" s="180"/>
      <c r="BJ135" s="180"/>
      <c r="BK135" s="180"/>
      <c r="BL135" s="180"/>
      <c r="BM135" s="180"/>
      <c r="BN135" s="180"/>
      <c r="BO135" s="180"/>
      <c r="BP135" s="180"/>
      <c r="BQ135" s="180"/>
      <c r="BR135" s="180"/>
      <c r="BS135" s="180"/>
      <c r="BT135" s="180"/>
      <c r="BU135" s="180"/>
      <c r="BV135" s="180"/>
      <c r="BW135" s="180"/>
      <c r="BX135" s="180"/>
      <c r="BY135" s="180"/>
      <c r="BZ135" s="180"/>
      <c r="CA135" s="180"/>
      <c r="CB135" s="180"/>
      <c r="CC135" s="180"/>
      <c r="CD135" s="180"/>
      <c r="CE135" s="180"/>
      <c r="CF135" s="180"/>
      <c r="CG135" s="180"/>
      <c r="CH135" s="180"/>
      <c r="CI135" s="180"/>
      <c r="CJ135" s="180"/>
      <c r="CK135" s="180"/>
      <c r="CL135" s="180"/>
      <c r="CM135" s="180"/>
      <c r="CN135" s="180"/>
      <c r="CO135" s="180"/>
      <c r="CP135" s="180"/>
      <c r="CQ135" s="180"/>
      <c r="CR135" s="180"/>
      <c r="CS135" s="180"/>
      <c r="CT135" s="180"/>
      <c r="CU135" s="180"/>
      <c r="CV135" s="180"/>
      <c r="CW135" s="180"/>
      <c r="CX135" s="180"/>
      <c r="CY135" s="180"/>
      <c r="CZ135" s="180"/>
      <c r="DA135" s="180"/>
      <c r="DB135" s="180"/>
      <c r="DC135" s="180"/>
      <c r="DD135" s="180"/>
      <c r="DE135" s="180"/>
      <c r="DF135" s="180"/>
      <c r="DG135" s="180"/>
      <c r="DH135" s="180"/>
      <c r="DI135" s="180"/>
      <c r="DJ135" s="180"/>
      <c r="DK135" s="180"/>
      <c r="DL135" s="180"/>
      <c r="DM135" s="180"/>
      <c r="DN135" s="180"/>
      <c r="DO135" s="180"/>
      <c r="DP135" s="180"/>
      <c r="DQ135" s="180"/>
      <c r="DR135" s="180"/>
      <c r="DS135" s="180"/>
      <c r="DT135" s="180"/>
      <c r="DU135" s="180"/>
      <c r="DV135" s="180"/>
      <c r="DW135" s="180"/>
      <c r="DX135" s="180"/>
      <c r="DY135" s="180"/>
      <c r="DZ135" s="180"/>
      <c r="EA135" s="180"/>
      <c r="EB135" s="180"/>
      <c r="EC135" s="180"/>
      <c r="ED135" s="180"/>
      <c r="EE135" s="180"/>
      <c r="EF135" s="180"/>
      <c r="EG135" s="180"/>
      <c r="EH135" s="180"/>
      <c r="EI135" s="180"/>
      <c r="EJ135" s="180"/>
      <c r="EK135" s="180"/>
      <c r="EL135" s="180"/>
      <c r="EM135" s="180"/>
      <c r="EN135" s="180"/>
      <c r="EO135" s="180"/>
      <c r="EP135" s="180"/>
      <c r="EQ135" s="180"/>
      <c r="ER135" s="180"/>
      <c r="ES135" s="180"/>
      <c r="ET135" s="180"/>
      <c r="EU135" s="180"/>
      <c r="EV135" s="180"/>
      <c r="EW135" s="180"/>
      <c r="EX135" s="180"/>
      <c r="EY135" s="180"/>
      <c r="EZ135" s="180"/>
      <c r="FA135" s="180"/>
      <c r="FB135" s="180"/>
      <c r="FC135" s="180"/>
      <c r="FD135" s="180"/>
      <c r="FE135" s="180"/>
      <c r="FF135" s="180"/>
      <c r="FG135" s="180"/>
      <c r="FH135" s="180"/>
      <c r="FI135" s="180"/>
      <c r="FJ135" s="180"/>
      <c r="FK135" s="180"/>
      <c r="FL135" s="180"/>
      <c r="FM135" s="180"/>
      <c r="FN135" s="180"/>
      <c r="FO135" s="180"/>
      <c r="FP135" s="180"/>
      <c r="FQ135" s="180"/>
      <c r="FR135" s="180"/>
      <c r="FS135" s="180"/>
      <c r="FT135" s="180"/>
      <c r="FU135" s="180"/>
      <c r="FV135" s="180"/>
      <c r="FW135" s="180"/>
      <c r="FX135" s="180"/>
      <c r="FY135" s="180"/>
      <c r="FZ135" s="180"/>
      <c r="GA135" s="180"/>
      <c r="GB135" s="180"/>
      <c r="GC135" s="180"/>
      <c r="GD135" s="180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95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95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6"/>
      <c r="B145" s="196"/>
      <c r="C145" s="196"/>
      <c r="D145" s="208"/>
      <c r="E145" s="196"/>
      <c r="F145" s="196"/>
      <c r="G145" s="208"/>
      <c r="H145" s="322"/>
      <c r="I145" s="323"/>
      <c r="J145" s="196"/>
    </row>
    <row r="146" spans="1:10" s="186" customFormat="1">
      <c r="A146" s="196"/>
      <c r="B146" s="196"/>
      <c r="C146" s="196"/>
      <c r="D146" s="208"/>
      <c r="E146" s="196"/>
      <c r="F146" s="196"/>
      <c r="G146" s="208"/>
      <c r="H146" s="322"/>
      <c r="I146" s="323"/>
      <c r="J146" s="196"/>
    </row>
    <row r="147" spans="1:10" s="186" customFormat="1">
      <c r="A147" s="195"/>
      <c r="B147" s="195"/>
      <c r="C147" s="196"/>
      <c r="D147" s="197"/>
      <c r="E147" s="195"/>
      <c r="F147" s="195"/>
      <c r="G147" s="197"/>
      <c r="H147" s="324"/>
      <c r="I147" s="325"/>
      <c r="J147" s="195"/>
    </row>
    <row r="148" spans="1:10">
      <c r="A148" s="195"/>
      <c r="B148" s="195"/>
      <c r="C148" s="196"/>
      <c r="D148" s="197"/>
      <c r="E148" s="195"/>
      <c r="F148" s="195"/>
      <c r="G148" s="197"/>
      <c r="H148" s="324"/>
      <c r="I148" s="325"/>
      <c r="J148" s="195"/>
    </row>
  </sheetData>
  <mergeCells count="116"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8"/>
  <sheetViews>
    <sheetView view="pageBreakPreview" topLeftCell="A103" zoomScaleSheetLayoutView="100" workbookViewId="0">
      <selection activeCell="F22" sqref="F22:G22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268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239083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269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ต.ค.53!F15+พ.ย.53!H15+ธ.ค.53!H15+ม.ค.54!H15+ก.พ.54!H15+มี.ค.54!H15+เม.ย.54!H15+พ.ค.54!H15+มิ.ย.54!H15+ก.ค.54!H15+ส.ค.54!H15</f>
        <v>1634</v>
      </c>
      <c r="G15" s="390"/>
      <c r="H15" s="417">
        <v>109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ต.ค.53!F16+พ.ย.53!H16+ธ.ค.53!H16+ม.ค.54!H16+ก.พ.54!H16+มี.ค.54!H16+เม.ย.54!H16+พ.ค.54!H16+มิ.ย.54!H16+ก.ค.54!H16+ส.ค.54!H16</f>
        <v>2249</v>
      </c>
      <c r="G16" s="390"/>
      <c r="H16" s="417">
        <v>174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ต.ค.53!F17+พ.ย.53!H17+ธ.ค.53!H17+ม.ค.54!H17+ก.พ.54!H17+มี.ค.54!H17+เม.ย.54!H17+พ.ค.54!H17+มิ.ย.54!H17+ก.ค.54!H17+ส.ค.54!H17</f>
        <v>2904</v>
      </c>
      <c r="G17" s="390"/>
      <c r="H17" s="417">
        <v>167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ต.ค.53!F18+พ.ย.53!H18+ธ.ค.53!H18+ม.ค.54!H18+ก.พ.54!H18+มี.ค.54!H18+เม.ย.54!H18+พ.ค.54!H18+มิ.ย.54!H18+ก.ค.54!H18+ส.ค.54!H18</f>
        <v>2947</v>
      </c>
      <c r="G18" s="390"/>
      <c r="H18" s="417">
        <v>247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ต.ค.53!F19+พ.ย.53!H19+ธ.ค.53!H19+ม.ค.54!H19+ก.พ.54!H19+มี.ค.54!H19+เม.ย.54!H19+พ.ค.54!H19+มิ.ย.54!H19+ก.ค.54!H19+ส.ค.54!H19</f>
        <v>9761</v>
      </c>
      <c r="G19" s="272">
        <f>ต.ค.53!G19+พ.ย.53!I19+ธ.ค.53!I19+ม.ค.54!I19+ก.พ.54!I19+มี.ค.54!I19+เม.ย.54!I19+พ.ค.54!I19+มิ.ย.54!I19+ก.ค.54!I19+ส.ค.54!I19</f>
        <v>14408</v>
      </c>
      <c r="H19" s="306">
        <v>887</v>
      </c>
      <c r="I19" s="307">
        <v>1352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ต.ค.53!F20+พ.ย.53!H20+ธ.ค.53!H20+ม.ค.54!H20+ก.พ.54!H20+มี.ค.54!H20+เม.ย.54!H20+พ.ค.54!H20+มิ.ย.54!H20+ก.ค.54!H20+ส.ค.54!H20</f>
        <v>486</v>
      </c>
      <c r="G20" s="390"/>
      <c r="H20" s="417">
        <v>66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ต.ค.53!F22+พ.ย.53!H22+ธ.ค.53!H22+ม.ค.54!H22+ก.พ.54!H22+มี.ค.54!H22+เม.ย.54!H22+พ.ค.54!H22+มิ.ย.54!H22+ก.ค.54!H22+ส.ค.54!H22</f>
        <v>18</v>
      </c>
      <c r="G22" s="390"/>
      <c r="H22" s="417">
        <v>0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ต.ค.53!F23+พ.ย.53!H23+ธ.ค.53!H23+ม.ค.54!H23+ก.พ.54!H23+มี.ค.54!H23+เม.ย.54!H23+พ.ค.54!H23+มิ.ย.54!H23+ก.ค.54!H23+ส.ค.54!H23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ต.ค.53!F24+พ.ย.53!H24+ธ.ค.53!H24+ม.ค.54!H24+ก.พ.54!H24+มี.ค.54!H24+เม.ย.54!H24+พ.ค.54!H24+มิ.ย.54!H24+ก.ค.54!H24+ส.ค.54!H24</f>
        <v>99</v>
      </c>
      <c r="G24" s="390"/>
      <c r="H24" s="417">
        <v>0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ต.ค.53!F26+พ.ย.53!H26+ธ.ค.53!H26+ม.ค.54!H26+ก.พ.54!H26+มี.ค.54!H26+เม.ย.54!H26+พ.ค.54!H26+มิ.ย.54!H26+ก.ค.54!H26+ส.ค.54!H26</f>
        <v>33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ต.ค.53!F27+พ.ย.53!H27+ธ.ค.53!H27+ม.ค.54!H27+ก.พ.54!H27+มี.ค.54!H27+เม.ย.54!H27+พ.ค.54!H27+มิ.ย.54!H27+ก.ค.54!H27+ส.ค.54!H27</f>
        <v>157</v>
      </c>
      <c r="G27" s="390"/>
      <c r="H27" s="417">
        <v>0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ต.ค.53!F29+พ.ย.53!H29+ธ.ค.53!H29+ม.ค.54!H29+ก.พ.54!H29+มี.ค.54!H29+เม.ย.54!H29+พ.ค.54!H29+มิ.ย.54!H29+ก.ค.54!H29+ส.ค.54!H29</f>
        <v>1676</v>
      </c>
      <c r="G29" s="390"/>
      <c r="H29" s="417">
        <v>159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ต.ค.53!F30+พ.ย.53!H30+ธ.ค.53!H30+ม.ค.54!H30+ก.พ.54!H30+มี.ค.54!H30+เม.ย.54!H30+พ.ค.54!H30+มิ.ย.54!H30+ก.ค.54!H30+ส.ค.54!H30</f>
        <v>925</v>
      </c>
      <c r="G30" s="390"/>
      <c r="H30" s="417">
        <f>H31+H32</f>
        <v>109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ต.ค.53!F31+พ.ย.53!H31+ธ.ค.53!H31+ม.ค.54!H31+ก.พ.54!H31+มี.ค.54!H31+เม.ย.54!H31+พ.ค.54!H31+มิ.ย.54!H31+ก.ค.54!H31+ส.ค.54!H31</f>
        <v>898</v>
      </c>
      <c r="G31" s="390"/>
      <c r="H31" s="417">
        <v>107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ต.ค.53!F32+พ.ย.53!H32+ธ.ค.53!H32+ม.ค.54!H32+ก.พ.54!H32+มี.ค.54!H32+เม.ย.54!H32+พ.ค.54!H32+มิ.ย.54!H32+ก.ค.54!H32+ส.ค.54!H32</f>
        <v>27</v>
      </c>
      <c r="G32" s="390"/>
      <c r="H32" s="417">
        <v>2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ต.ค.53!F33+พ.ย.53!H33+ธ.ค.53!H33+ม.ค.54!H33+ก.พ.54!H33+มี.ค.54!H33+เม.ย.54!H33+พ.ค.54!H33+มิ.ย.54!H33+ก.ค.54!H33+ส.ค.54!H33</f>
        <v>5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ต.ค.53!F34+พ.ย.53!H34+ธ.ค.53!H34+ม.ค.54!H34+ก.พ.54!H34+มี.ค.54!H34+เม.ย.54!H34+พ.ค.54!H34+มิ.ย.54!H34+ก.ค.54!H34+ส.ค.54!H34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ต.ค.53!F35+พ.ย.53!H35+ธ.ค.53!H35+ม.ค.54!H35+ก.พ.54!H35+มี.ค.54!H35+เม.ย.54!H35+พ.ค.54!H35+มิ.ย.54!H35+ก.ค.54!H35+ส.ค.54!H35</f>
        <v>4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ต.ค.53!F36+พ.ย.53!H36+ธ.ค.53!H36+ม.ค.54!H36+ก.พ.54!H36+มี.ค.54!H36+เม.ย.54!H36+พ.ค.54!H36+มิ.ย.54!H36+ก.ค.54!H36+ส.ค.54!H36</f>
        <v>819</v>
      </c>
      <c r="G36" s="390"/>
      <c r="H36" s="417">
        <v>84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ต.ค.53!F37+พ.ย.53!H37+ธ.ค.53!H37+ม.ค.54!H37+ก.พ.54!H37+มี.ค.54!H37+เม.ย.54!H37+พ.ค.54!H37+มิ.ย.54!H37+ก.ค.54!H37+ส.ค.54!H37</f>
        <v>1171</v>
      </c>
      <c r="G37" s="390"/>
      <c r="H37" s="417">
        <v>1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ต.ค.53!F39+พ.ย.53!H39+ธ.ค.53!H39+ม.ค.54!H39+ก.พ.54!H39+มี.ค.54!H39+เม.ย.54!H39+พ.ค.54!H39+มิ.ย.54!H39+ก.ค.54!H39+ส.ค.54!H39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ต.ค.53!F40+พ.ย.53!H40+ธ.ค.53!H40+ม.ค.54!H40+ก.พ.54!H40+มี.ค.54!H40+เม.ย.54!H40+พ.ค.54!H40+มิ.ย.54!H40+ก.ค.54!H40+ส.ค.54!H40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ต.ค.53!F44+พ.ย.53!H44+ธ.ค.53!H44+ม.ค.54!H44+ก.พ.54!H44+มี.ค.54!H44+เม.ย.54!H44+พ.ค.54!H44+มิ.ย.54!H44+ก.ค.54!H44+ส.ค.54!H44</f>
        <v>25</v>
      </c>
      <c r="G44" s="394"/>
      <c r="H44" s="419">
        <v>0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74"/>
      <c r="C48" s="375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ต.ค.53!F50+พ.ย.53!H50+ธ.ค.53!H50+ม.ค.54!H50+ก.พ.54!H50+มี.ค.54!H50+เม.ย.54!H50+พ.ค.54!H50+มิ.ย.54!H50+ก.ค.54!H50+ส.ค.54!H50</f>
        <v>35</v>
      </c>
      <c r="G50" s="390"/>
      <c r="H50" s="417">
        <v>4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ต.ค.53!F51+พ.ย.53!H51+ธ.ค.53!H51+ม.ค.54!H51+ก.พ.54!H51+มี.ค.54!H51+เม.ย.54!H51+พ.ค.54!H51+มิ.ย.54!H51+ก.ค.54!H51+ส.ค.54!H51</f>
        <v>4</v>
      </c>
      <c r="G51" s="390"/>
      <c r="H51" s="417">
        <v>1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ต.ค.53!F63+พ.ย.53!H63+ธ.ค.53!H63+ม.ค.54!H63+ก.พ.54!H63+มี.ค.54!H63+เม.ย.54!H63+พ.ค.54!H63+มิ.ย.54!H63+ก.ค.54!H63+ส.ค.54!H63</f>
        <v>5410</v>
      </c>
      <c r="G63" s="390"/>
      <c r="H63" s="417">
        <v>644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ต.ค.53!F65+พ.ย.53!H65+ธ.ค.53!H65+ม.ค.54!H65+ก.พ.54!H65+มี.ค.54!H65+เม.ย.54!H65+พ.ค.54!H65+มิ.ย.54!H65+ก.ค.54!H65+ส.ค.54!H65</f>
        <v>4364</v>
      </c>
      <c r="G65" s="390"/>
      <c r="H65" s="417">
        <v>384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ต.ค.53!F66+พ.ย.53!H66+ธ.ค.53!H66+ม.ค.54!H66+ก.พ.54!H66+มี.ค.54!H66+เม.ย.54!H66+พ.ค.54!H66+มิ.ย.54!H66+ก.ค.54!H66+ส.ค.54!H66</f>
        <v>1208</v>
      </c>
      <c r="G66" s="390"/>
      <c r="H66" s="417">
        <v>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ต.ค.53!F68+พ.ย.53!H68+ธ.ค.53!H68+ม.ค.54!H68+ก.พ.54!H68+มี.ค.54!H68+เม.ย.54!H68+พ.ค.54!H68+มิ.ย.54!H68+ก.ค.54!H68+ส.ค.54!H68</f>
        <v>66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ต.ค.53!F69+พ.ย.53!H69+ธ.ค.53!H69+ม.ค.54!H69+ก.พ.54!H69+มี.ค.54!H69+เม.ย.54!H69+พ.ค.54!H69+มิ.ย.54!H69+ก.ค.54!H69+ส.ค.54!H69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ต.ค.53!F72+พ.ย.53!H72+ธ.ค.53!H72+ม.ค.54!H72+ก.พ.54!H72+มี.ค.54!H72+เม.ย.54!H72+พ.ค.54!H72+มิ.ย.54!H72+ก.ค.54!H72+ส.ค.54!H72</f>
        <v>1</v>
      </c>
      <c r="G72" s="272">
        <f>ต.ค.53!G72+พ.ย.53!I72+ธ.ค.53!I72+ม.ค.54!I72+ก.พ.54!I72+มี.ค.54!I72+เม.ย.54!I72+พ.ค.54!I72+มิ.ย.54!I72+ก.ค.54!I72+ส.ค.54!I72</f>
        <v>12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ต.ค.53!F73+พ.ย.53!H73+ธ.ค.53!H73+ม.ค.54!H73+ก.พ.54!H73+มี.ค.54!H73+เม.ย.54!H73+พ.ค.54!H73+มิ.ย.54!H73+ก.ค.54!H73+ส.ค.54!H73</f>
        <v>1</v>
      </c>
      <c r="G73" s="272">
        <f>ต.ค.53!G73+พ.ย.53!I73+ธ.ค.53!I73+ม.ค.54!I73+ก.พ.54!I73+มี.ค.54!I73+เม.ย.54!I73+พ.ค.54!I73+มิ.ย.54!I73+ก.ค.54!I73+ส.ค.54!I73</f>
        <v>21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ต.ค.53!F74+พ.ย.53!H74+ธ.ค.53!H74+ม.ค.54!H74+ก.พ.54!H74+มี.ค.54!H74+เม.ย.54!H74+พ.ค.54!H74+มิ.ย.54!H74+ก.ค.54!H74+ส.ค.54!H74</f>
        <v>2</v>
      </c>
      <c r="G74" s="272">
        <f>ต.ค.53!G74+พ.ย.53!I74+ธ.ค.53!I74+ม.ค.54!I74+ก.พ.54!I74+มี.ค.54!I74+เม.ย.54!I74+พ.ค.54!I74+มิ.ย.54!I74+ก.ค.54!I74+ส.ค.54!I74</f>
        <v>20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ต.ค.53!F78+พ.ย.53!H78+ธ.ค.53!H78+ม.ค.54!H78+ก.พ.54!H78+มี.ค.54!H78+เม.ย.54!H78+พ.ค.54!H78+มิ.ย.54!H78+ก.ค.54!H78+ส.ค.54!H78</f>
        <v>4086</v>
      </c>
      <c r="G78" s="390"/>
      <c r="H78" s="417">
        <v>0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ต.ค.53!F81+พ.ย.53!H81+ธ.ค.53!H81+ม.ค.54!H81+ก.พ.54!H81+มี.ค.54!H81+เม.ย.54!H81+พ.ค.54!H81+มิ.ย.54!H81+ก.ค.54!H81+ส.ค.54!H81</f>
        <v>318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ต.ค.53!F85+พ.ย.53!H85+ธ.ค.53!H85+ม.ค.54!H85+ก.พ.54!H85+มี.ค.54!H85+เม.ย.54!H85+พ.ค.54!H85+มิ.ย.54!H85+ก.ค.54!H85+ส.ค.54!H85</f>
        <v>85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ต.ค.53!F89+พ.ย.53!H89+ธ.ค.53!H89+ม.ค.54!H89+ก.พ.54!H89+มี.ค.54!H89+เม.ย.54!H89+พ.ค.54!H89+มิ.ย.54!H89+ก.ค.54!H89+ส.ค.54!H89</f>
        <v>226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ต.ค.53!F96+พ.ย.53!H96+ธ.ค.53!H96+ม.ค.54!H96+ก.พ.54!H96+มี.ค.54!H96+เม.ย.54!H96+พ.ค.54!H96+มิ.ย.54!H96+ก.ค.54!H96+ส.ค.54!H96</f>
        <v>52334</v>
      </c>
      <c r="G96" s="390"/>
      <c r="H96" s="417">
        <v>10052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ต.ค.53!F97+พ.ย.53!H97+ธ.ค.53!H97+ม.ค.54!H97+ก.พ.54!H97+มี.ค.54!H97+เม.ย.54!H97+พ.ค.54!H97+มิ.ย.54!H97+ก.ค.54!H97+ส.ค.54!H97</f>
        <v>52334</v>
      </c>
      <c r="G97" s="390"/>
      <c r="H97" s="417">
        <v>10052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ต.ค.53!F98+พ.ย.53!H98+ธ.ค.53!H98+ม.ค.54!H98+ก.พ.54!H98+มี.ค.54!H98+เม.ย.54!H98+พ.ค.54!H98+มิ.ย.54!H98+ก.ค.54!H98+ส.ค.54!H98</f>
        <v>44643</v>
      </c>
      <c r="G98" s="390"/>
      <c r="H98" s="417">
        <v>9801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ต.ค.53!F99+พ.ย.53!H99+ธ.ค.53!H99+ม.ค.54!H99+ก.พ.54!H99+มี.ค.54!H99+เม.ย.54!H99+พ.ค.54!H99+มิ.ย.54!H99+ก.ค.54!H99+ส.ค.54!H99</f>
        <v>15192</v>
      </c>
      <c r="G99" s="390"/>
      <c r="H99" s="417">
        <v>1890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ต.ค.53!F100+พ.ย.53!H100+ธ.ค.53!H100+ม.ค.54!H100+ก.พ.54!H100+มี.ค.54!H100+เม.ย.54!H100+พ.ค.54!H100+มิ.ย.54!H100+ก.ค.54!H100+ส.ค.54!H100</f>
        <v>30020</v>
      </c>
      <c r="G100" s="390"/>
      <c r="H100" s="417">
        <v>9670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ต.ค.53!F101+พ.ย.53!H101+ธ.ค.53!H101+ม.ค.54!H101+ก.พ.54!H101+มี.ค.54!H101+เม.ย.54!H101+พ.ค.54!H101+มิ.ย.54!H101+ก.ค.54!H101+ส.ค.54!H101</f>
        <v>14623</v>
      </c>
      <c r="G101" s="390"/>
      <c r="H101" s="417">
        <v>131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ต.ค.53!F102+พ.ย.53!H102+ธ.ค.53!H102+ม.ค.54!H102+ก.พ.54!H102+มี.ค.54!H102+เม.ย.54!H102+พ.ค.54!H102+มิ.ย.54!H102+ก.ค.54!H102+ส.ค.54!H102</f>
        <v>3244</v>
      </c>
      <c r="G102" s="390"/>
      <c r="H102" s="417">
        <v>122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ต.ค.53!F103+พ.ย.53!H103+ธ.ค.53!H103+ม.ค.54!H103+ก.พ.54!H103+มี.ค.54!H103+เม.ย.54!H103+พ.ค.54!H103+มิ.ย.54!H103+ก.ค.54!H103+ส.ค.54!H103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ต.ค.53!F104+พ.ย.53!H104+ธ.ค.53!H104+ม.ค.54!H104+ก.พ.54!H104+มี.ค.54!H104+เม.ย.54!H104+พ.ค.54!H104+มิ.ย.54!H104+ก.ค.54!H104+ส.ค.54!H104</f>
        <v>4447</v>
      </c>
      <c r="G104" s="390"/>
      <c r="H104" s="417">
        <v>129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ต.ค.53!F105+พ.ย.53!H105+ธ.ค.53!H105+ม.ค.54!H105+ก.พ.54!H105+มี.ค.54!H105+เม.ย.54!H105+พ.ค.54!H105+มิ.ย.54!H105+ก.ค.54!H105+ส.ค.54!H105</f>
        <v>70101130</v>
      </c>
      <c r="G105" s="390"/>
      <c r="H105" s="417">
        <v>29468000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ต.ค.53!F108+พ.ย.53!H108+ธ.ค.53!H108+ม.ค.54!H108+ก.พ.54!H108+มี.ค.54!H108+เม.ย.54!H108+พ.ค.54!H108+มิ.ย.54!H108+ก.ค.54!H108+ส.ค.54!H108</f>
        <v>4739</v>
      </c>
      <c r="G108" s="390"/>
      <c r="H108" s="417">
        <v>258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ต.ค.53!F109+พ.ย.53!H109+ธ.ค.53!H109+ม.ค.54!H109+ก.พ.54!H109+มี.ค.54!H109+เม.ย.54!H109+พ.ค.54!H109+มิ.ย.54!H109+ก.ค.54!H109+ส.ค.54!H109</f>
        <v>688</v>
      </c>
      <c r="G109" s="390"/>
      <c r="H109" s="417">
        <v>51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ต.ค.53!F111+พ.ย.53!H111+ธ.ค.53!H111+ม.ค.54!H111+ก.พ.54!H111+มี.ค.54!H111+เม.ย.54!H111+พ.ค.54!H111+มิ.ย.54!H111+ก.ค.54!H111+ส.ค.54!H111</f>
        <v>2</v>
      </c>
      <c r="G111" s="272">
        <f>ต.ค.53!G111+พ.ย.53!I111+ธ.ค.53!I111+ม.ค.54!I111+ก.พ.54!I111+มี.ค.54!I111+เม.ย.54!I111+พ.ค.54!I111+มิ.ย.54!I111+ก.ค.54!I111+ส.ค.54!I111</f>
        <v>75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267</v>
      </c>
      <c r="B112" s="217"/>
      <c r="C112" s="238"/>
      <c r="D112" s="211"/>
      <c r="E112" s="218"/>
      <c r="F112" s="253"/>
      <c r="G112" s="245"/>
      <c r="H112" s="313" t="s">
        <v>255</v>
      </c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8" customHeight="1">
      <c r="A113" s="275"/>
      <c r="B113" s="217" t="s">
        <v>266</v>
      </c>
      <c r="C113" s="238"/>
      <c r="D113" s="211"/>
      <c r="E113" s="218"/>
      <c r="F113" s="218">
        <f>ต.ค.53!F113+พ.ย.53!H113+ธ.ค.53!H113+ม.ค.54!H113+ก.พ.54!H113+มี.ค.54!H113+เม.ย.54!H113+พ.ค.54!H113+มิ.ย.54!H113+ก.ค.54!H113+ส.ค.54!H113</f>
        <v>0</v>
      </c>
      <c r="G113" s="272">
        <f>ต.ค.53!G113+พ.ย.53!I113+ธ.ค.53!I113+ม.ค.54!I113+ก.พ.54!I113+มี.ค.54!I113+เม.ย.54!I113+พ.ค.54!I113+มิ.ย.54!I113+ก.ค.54!I113+ส.ค.54!I113</f>
        <v>79</v>
      </c>
      <c r="H113" s="306">
        <v>0</v>
      </c>
      <c r="I113" s="307">
        <v>0</v>
      </c>
      <c r="J113" s="218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8" customHeight="1">
      <c r="A114" s="275"/>
      <c r="B114" s="217"/>
      <c r="C114" s="238"/>
      <c r="D114" s="211"/>
      <c r="E114" s="218"/>
      <c r="F114" s="253"/>
      <c r="G114" s="245"/>
      <c r="H114" s="313"/>
      <c r="I114" s="310"/>
      <c r="J114" s="218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9.5" customHeight="1">
      <c r="A115" s="278"/>
      <c r="B115" s="241"/>
      <c r="C115" s="242"/>
      <c r="D115" s="243"/>
      <c r="E115" s="244"/>
      <c r="F115" s="257"/>
      <c r="G115" s="251"/>
      <c r="H115" s="317"/>
      <c r="I115" s="318"/>
      <c r="J115" s="244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6.5" customHeight="1">
      <c r="A116" s="196"/>
      <c r="B116" s="196"/>
      <c r="C116" s="206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6.5" customHeight="1">
      <c r="A117" s="196"/>
      <c r="B117" s="196"/>
      <c r="C117" s="206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3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8" customHeight="1">
      <c r="A124" s="196"/>
      <c r="B124" s="196"/>
      <c r="C124" s="203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8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6.5" customHeight="1">
      <c r="A126" s="196"/>
      <c r="B126" s="196"/>
      <c r="C126" s="206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6.5" customHeight="1">
      <c r="A127" s="196"/>
      <c r="B127" s="196"/>
      <c r="C127" s="206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4"/>
      <c r="E128" s="205"/>
      <c r="F128" s="205"/>
      <c r="G128" s="204"/>
      <c r="H128" s="319"/>
      <c r="I128" s="320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7"/>
      <c r="E130" s="205"/>
      <c r="F130" s="205"/>
      <c r="G130" s="207"/>
      <c r="H130" s="319"/>
      <c r="I130" s="321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3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8" customHeight="1">
      <c r="A132" s="196"/>
      <c r="B132" s="196"/>
      <c r="C132" s="203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8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 ht="16.5" customHeight="1">
      <c r="A134" s="196"/>
      <c r="B134" s="196"/>
      <c r="C134" s="206"/>
      <c r="D134" s="204"/>
      <c r="E134" s="205"/>
      <c r="F134" s="205"/>
      <c r="G134" s="204"/>
      <c r="H134" s="319"/>
      <c r="I134" s="320"/>
      <c r="J134" s="205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80"/>
      <c r="AK134" s="180"/>
      <c r="AL134" s="180"/>
      <c r="AM134" s="180"/>
      <c r="AN134" s="180"/>
      <c r="AO134" s="180"/>
      <c r="AP134" s="180"/>
      <c r="AQ134" s="180"/>
      <c r="AR134" s="180"/>
      <c r="AS134" s="180"/>
      <c r="AT134" s="180"/>
      <c r="AU134" s="180"/>
      <c r="AV134" s="180"/>
      <c r="AW134" s="180"/>
      <c r="AX134" s="180"/>
      <c r="AY134" s="180"/>
      <c r="AZ134" s="180"/>
      <c r="BA134" s="180"/>
      <c r="BB134" s="180"/>
      <c r="BC134" s="180"/>
      <c r="BD134" s="180"/>
      <c r="BE134" s="180"/>
      <c r="BF134" s="180"/>
      <c r="BG134" s="180"/>
      <c r="BH134" s="180"/>
      <c r="BI134" s="180"/>
      <c r="BJ134" s="180"/>
      <c r="BK134" s="180"/>
      <c r="BL134" s="180"/>
      <c r="BM134" s="180"/>
      <c r="BN134" s="180"/>
      <c r="BO134" s="180"/>
      <c r="BP134" s="180"/>
      <c r="BQ134" s="180"/>
      <c r="BR134" s="180"/>
      <c r="BS134" s="180"/>
      <c r="BT134" s="180"/>
      <c r="BU134" s="180"/>
      <c r="BV134" s="180"/>
      <c r="BW134" s="180"/>
      <c r="BX134" s="180"/>
      <c r="BY134" s="180"/>
      <c r="BZ134" s="180"/>
      <c r="CA134" s="180"/>
      <c r="CB134" s="180"/>
      <c r="CC134" s="180"/>
      <c r="CD134" s="180"/>
      <c r="CE134" s="180"/>
      <c r="CF134" s="180"/>
      <c r="CG134" s="180"/>
      <c r="CH134" s="180"/>
      <c r="CI134" s="180"/>
      <c r="CJ134" s="180"/>
      <c r="CK134" s="180"/>
      <c r="CL134" s="180"/>
      <c r="CM134" s="180"/>
      <c r="CN134" s="180"/>
      <c r="CO134" s="180"/>
      <c r="CP134" s="180"/>
      <c r="CQ134" s="180"/>
      <c r="CR134" s="180"/>
      <c r="CS134" s="180"/>
      <c r="CT134" s="180"/>
      <c r="CU134" s="180"/>
      <c r="CV134" s="180"/>
      <c r="CW134" s="180"/>
      <c r="CX134" s="180"/>
      <c r="CY134" s="180"/>
      <c r="CZ134" s="180"/>
      <c r="DA134" s="180"/>
      <c r="DB134" s="180"/>
      <c r="DC134" s="180"/>
      <c r="DD134" s="180"/>
      <c r="DE134" s="180"/>
      <c r="DF134" s="180"/>
      <c r="DG134" s="180"/>
      <c r="DH134" s="180"/>
      <c r="DI134" s="180"/>
      <c r="DJ134" s="180"/>
      <c r="DK134" s="180"/>
      <c r="DL134" s="180"/>
      <c r="DM134" s="180"/>
      <c r="DN134" s="180"/>
      <c r="DO134" s="180"/>
      <c r="DP134" s="180"/>
      <c r="DQ134" s="180"/>
      <c r="DR134" s="180"/>
      <c r="DS134" s="180"/>
      <c r="DT134" s="180"/>
      <c r="DU134" s="180"/>
      <c r="DV134" s="180"/>
      <c r="DW134" s="180"/>
      <c r="DX134" s="180"/>
      <c r="DY134" s="180"/>
      <c r="DZ134" s="180"/>
      <c r="EA134" s="180"/>
      <c r="EB134" s="180"/>
      <c r="EC134" s="180"/>
      <c r="ED134" s="180"/>
      <c r="EE134" s="180"/>
      <c r="EF134" s="180"/>
      <c r="EG134" s="180"/>
      <c r="EH134" s="180"/>
      <c r="EI134" s="180"/>
      <c r="EJ134" s="180"/>
      <c r="EK134" s="180"/>
      <c r="EL134" s="180"/>
      <c r="EM134" s="180"/>
      <c r="EN134" s="180"/>
      <c r="EO134" s="180"/>
      <c r="EP134" s="180"/>
      <c r="EQ134" s="180"/>
      <c r="ER134" s="180"/>
      <c r="ES134" s="180"/>
      <c r="ET134" s="180"/>
      <c r="EU134" s="180"/>
      <c r="EV134" s="180"/>
      <c r="EW134" s="180"/>
      <c r="EX134" s="180"/>
      <c r="EY134" s="180"/>
      <c r="EZ134" s="180"/>
      <c r="FA134" s="180"/>
      <c r="FB134" s="180"/>
      <c r="FC134" s="180"/>
      <c r="FD134" s="180"/>
      <c r="FE134" s="180"/>
      <c r="FF134" s="180"/>
      <c r="FG134" s="180"/>
      <c r="FH134" s="180"/>
      <c r="FI134" s="180"/>
      <c r="FJ134" s="180"/>
      <c r="FK134" s="180"/>
      <c r="FL134" s="180"/>
      <c r="FM134" s="180"/>
      <c r="FN134" s="180"/>
      <c r="FO134" s="180"/>
      <c r="FP134" s="180"/>
      <c r="FQ134" s="180"/>
      <c r="FR134" s="180"/>
      <c r="FS134" s="180"/>
      <c r="FT134" s="180"/>
      <c r="FU134" s="180"/>
      <c r="FV134" s="180"/>
      <c r="FW134" s="180"/>
      <c r="FX134" s="180"/>
      <c r="FY134" s="180"/>
      <c r="FZ134" s="180"/>
      <c r="GA134" s="180"/>
      <c r="GB134" s="180"/>
      <c r="GC134" s="180"/>
      <c r="GD134" s="180"/>
    </row>
    <row r="135" spans="1:186" s="195" customFormat="1" ht="16.5" customHeight="1">
      <c r="A135" s="196"/>
      <c r="B135" s="196"/>
      <c r="C135" s="206"/>
      <c r="D135" s="204"/>
      <c r="E135" s="205"/>
      <c r="F135" s="205"/>
      <c r="G135" s="204"/>
      <c r="H135" s="319"/>
      <c r="I135" s="320"/>
      <c r="J135" s="205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80"/>
      <c r="AK135" s="180"/>
      <c r="AL135" s="180"/>
      <c r="AM135" s="180"/>
      <c r="AN135" s="180"/>
      <c r="AO135" s="180"/>
      <c r="AP135" s="180"/>
      <c r="AQ135" s="180"/>
      <c r="AR135" s="180"/>
      <c r="AS135" s="180"/>
      <c r="AT135" s="180"/>
      <c r="AU135" s="180"/>
      <c r="AV135" s="180"/>
      <c r="AW135" s="180"/>
      <c r="AX135" s="180"/>
      <c r="AY135" s="180"/>
      <c r="AZ135" s="180"/>
      <c r="BA135" s="180"/>
      <c r="BB135" s="180"/>
      <c r="BC135" s="180"/>
      <c r="BD135" s="180"/>
      <c r="BE135" s="180"/>
      <c r="BF135" s="180"/>
      <c r="BG135" s="180"/>
      <c r="BH135" s="180"/>
      <c r="BI135" s="180"/>
      <c r="BJ135" s="180"/>
      <c r="BK135" s="180"/>
      <c r="BL135" s="180"/>
      <c r="BM135" s="180"/>
      <c r="BN135" s="180"/>
      <c r="BO135" s="180"/>
      <c r="BP135" s="180"/>
      <c r="BQ135" s="180"/>
      <c r="BR135" s="180"/>
      <c r="BS135" s="180"/>
      <c r="BT135" s="180"/>
      <c r="BU135" s="180"/>
      <c r="BV135" s="180"/>
      <c r="BW135" s="180"/>
      <c r="BX135" s="180"/>
      <c r="BY135" s="180"/>
      <c r="BZ135" s="180"/>
      <c r="CA135" s="180"/>
      <c r="CB135" s="180"/>
      <c r="CC135" s="180"/>
      <c r="CD135" s="180"/>
      <c r="CE135" s="180"/>
      <c r="CF135" s="180"/>
      <c r="CG135" s="180"/>
      <c r="CH135" s="180"/>
      <c r="CI135" s="180"/>
      <c r="CJ135" s="180"/>
      <c r="CK135" s="180"/>
      <c r="CL135" s="180"/>
      <c r="CM135" s="180"/>
      <c r="CN135" s="180"/>
      <c r="CO135" s="180"/>
      <c r="CP135" s="180"/>
      <c r="CQ135" s="180"/>
      <c r="CR135" s="180"/>
      <c r="CS135" s="180"/>
      <c r="CT135" s="180"/>
      <c r="CU135" s="180"/>
      <c r="CV135" s="180"/>
      <c r="CW135" s="180"/>
      <c r="CX135" s="180"/>
      <c r="CY135" s="180"/>
      <c r="CZ135" s="180"/>
      <c r="DA135" s="180"/>
      <c r="DB135" s="180"/>
      <c r="DC135" s="180"/>
      <c r="DD135" s="180"/>
      <c r="DE135" s="180"/>
      <c r="DF135" s="180"/>
      <c r="DG135" s="180"/>
      <c r="DH135" s="180"/>
      <c r="DI135" s="180"/>
      <c r="DJ135" s="180"/>
      <c r="DK135" s="180"/>
      <c r="DL135" s="180"/>
      <c r="DM135" s="180"/>
      <c r="DN135" s="180"/>
      <c r="DO135" s="180"/>
      <c r="DP135" s="180"/>
      <c r="DQ135" s="180"/>
      <c r="DR135" s="180"/>
      <c r="DS135" s="180"/>
      <c r="DT135" s="180"/>
      <c r="DU135" s="180"/>
      <c r="DV135" s="180"/>
      <c r="DW135" s="180"/>
      <c r="DX135" s="180"/>
      <c r="DY135" s="180"/>
      <c r="DZ135" s="180"/>
      <c r="EA135" s="180"/>
      <c r="EB135" s="180"/>
      <c r="EC135" s="180"/>
      <c r="ED135" s="180"/>
      <c r="EE135" s="180"/>
      <c r="EF135" s="180"/>
      <c r="EG135" s="180"/>
      <c r="EH135" s="180"/>
      <c r="EI135" s="180"/>
      <c r="EJ135" s="180"/>
      <c r="EK135" s="180"/>
      <c r="EL135" s="180"/>
      <c r="EM135" s="180"/>
      <c r="EN135" s="180"/>
      <c r="EO135" s="180"/>
      <c r="EP135" s="180"/>
      <c r="EQ135" s="180"/>
      <c r="ER135" s="180"/>
      <c r="ES135" s="180"/>
      <c r="ET135" s="180"/>
      <c r="EU135" s="180"/>
      <c r="EV135" s="180"/>
      <c r="EW135" s="180"/>
      <c r="EX135" s="180"/>
      <c r="EY135" s="180"/>
      <c r="EZ135" s="180"/>
      <c r="FA135" s="180"/>
      <c r="FB135" s="180"/>
      <c r="FC135" s="180"/>
      <c r="FD135" s="180"/>
      <c r="FE135" s="180"/>
      <c r="FF135" s="180"/>
      <c r="FG135" s="180"/>
      <c r="FH135" s="180"/>
      <c r="FI135" s="180"/>
      <c r="FJ135" s="180"/>
      <c r="FK135" s="180"/>
      <c r="FL135" s="180"/>
      <c r="FM135" s="180"/>
      <c r="FN135" s="180"/>
      <c r="FO135" s="180"/>
      <c r="FP135" s="180"/>
      <c r="FQ135" s="180"/>
      <c r="FR135" s="180"/>
      <c r="FS135" s="180"/>
      <c r="FT135" s="180"/>
      <c r="FU135" s="180"/>
      <c r="FV135" s="180"/>
      <c r="FW135" s="180"/>
      <c r="FX135" s="180"/>
      <c r="FY135" s="180"/>
      <c r="FZ135" s="180"/>
      <c r="GA135" s="180"/>
      <c r="GB135" s="180"/>
      <c r="GC135" s="180"/>
      <c r="GD135" s="180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95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95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6"/>
      <c r="B145" s="196"/>
      <c r="C145" s="196"/>
      <c r="D145" s="208"/>
      <c r="E145" s="196"/>
      <c r="F145" s="196"/>
      <c r="G145" s="208"/>
      <c r="H145" s="322"/>
      <c r="I145" s="323"/>
      <c r="J145" s="196"/>
    </row>
    <row r="146" spans="1:10" s="186" customFormat="1">
      <c r="A146" s="196"/>
      <c r="B146" s="196"/>
      <c r="C146" s="196"/>
      <c r="D146" s="208"/>
      <c r="E146" s="196"/>
      <c r="F146" s="196"/>
      <c r="G146" s="208"/>
      <c r="H146" s="322"/>
      <c r="I146" s="323"/>
      <c r="J146" s="196"/>
    </row>
    <row r="147" spans="1:10" s="186" customFormat="1">
      <c r="A147" s="195"/>
      <c r="B147" s="195"/>
      <c r="C147" s="196"/>
      <c r="D147" s="197"/>
      <c r="E147" s="195"/>
      <c r="F147" s="195"/>
      <c r="G147" s="197"/>
      <c r="H147" s="324"/>
      <c r="I147" s="325"/>
      <c r="J147" s="195"/>
    </row>
    <row r="148" spans="1:10">
      <c r="A148" s="195"/>
      <c r="B148" s="195"/>
      <c r="C148" s="196"/>
      <c r="D148" s="197"/>
      <c r="E148" s="195"/>
      <c r="F148" s="195"/>
      <c r="G148" s="197"/>
      <c r="H148" s="324"/>
      <c r="I148" s="325"/>
      <c r="J148" s="195"/>
    </row>
  </sheetData>
  <mergeCells count="116"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8"/>
  <sheetViews>
    <sheetView tabSelected="1" view="pageBreakPreview" topLeftCell="A91" zoomScaleSheetLayoutView="100" workbookViewId="0">
      <selection activeCell="D101" sqref="D101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270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239114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271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ต.ค.53!F15+พ.ย.53!H15+ธ.ค.53!H15+ม.ค.54!H15+ก.พ.54!H15+มี.ค.54!H15+เม.ย.54!H15+พ.ค.54!H15+มิ.ย.54!H15+ก.ค.54!H15+ส.ค.54!H15+ก.ย.54!H15</f>
        <v>1815</v>
      </c>
      <c r="G15" s="390"/>
      <c r="H15" s="417">
        <v>181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ต.ค.53!F16+พ.ย.53!H16+ธ.ค.53!H16+ม.ค.54!H16+ก.พ.54!H16+มี.ค.54!H16+เม.ย.54!H16+พ.ค.54!H16+มิ.ย.54!H16+ก.ค.54!H16+ส.ค.54!H16+ก.ย.54!H16</f>
        <v>2422</v>
      </c>
      <c r="G16" s="390"/>
      <c r="H16" s="417">
        <v>173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ต.ค.53!F17+พ.ย.53!H17+ธ.ค.53!H17+ม.ค.54!H17+ก.พ.54!H17+มี.ค.54!H17+เม.ย.54!H17+พ.ค.54!H17+มิ.ย.54!H17+ก.ค.54!H17+ส.ค.54!H17+ก.ย.54!H17</f>
        <v>3189</v>
      </c>
      <c r="G17" s="390"/>
      <c r="H17" s="417">
        <v>285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ต.ค.53!F18+พ.ย.53!H18+ธ.ค.53!H18+ม.ค.54!H18+ก.พ.54!H18+มี.ค.54!H18+เม.ย.54!H18+พ.ค.54!H18+มิ.ย.54!H18+ก.ค.54!H18+ส.ค.54!H18+ก.ย.54!H18</f>
        <v>3170</v>
      </c>
      <c r="G18" s="390"/>
      <c r="H18" s="417">
        <v>223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ต.ค.53!F19+พ.ย.53!H19+ธ.ค.53!H19+ม.ค.54!H19+ก.พ.54!H19+มี.ค.54!H19+เม.ย.54!H19+พ.ค.54!H19+มิ.ย.54!H19+ก.ค.54!H19+ส.ค.54!H19+ก.ย.54!H19</f>
        <v>10609</v>
      </c>
      <c r="G19" s="272">
        <f>ต.ค.53!G19+พ.ย.53!I19+ธ.ค.53!I19+ม.ค.54!I19+ก.พ.54!I19+มี.ค.54!I19+เม.ย.54!I19+พ.ค.54!I19+มิ.ย.54!I19+ก.ค.54!I19+ส.ค.54!I19+ก.ย.54!I19</f>
        <v>15629</v>
      </c>
      <c r="H19" s="306">
        <v>848</v>
      </c>
      <c r="I19" s="307">
        <v>1221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ต.ค.53!F20+พ.ย.53!H20+ธ.ค.53!H20+ม.ค.54!H20+ก.พ.54!H20+มี.ค.54!H20+เม.ย.54!H20+พ.ค.54!H20+มิ.ย.54!H20+ก.ค.54!H20+ส.ค.54!H20+ก.ย.54!H20</f>
        <v>486</v>
      </c>
      <c r="G20" s="390"/>
      <c r="H20" s="417">
        <v>0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ต.ค.53!F22+พ.ย.53!H22+ธ.ค.53!H22+ม.ค.54!H22+ก.พ.54!H22+มี.ค.54!H22+เม.ย.54!H22+พ.ค.54!H22+มิ.ย.54!H22+ก.ค.54!H22+ส.ค.54!H22+ก.ย.54!H22</f>
        <v>19</v>
      </c>
      <c r="G22" s="390"/>
      <c r="H22" s="417">
        <v>1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ต.ค.53!F23+พ.ย.53!H23+ธ.ค.53!H23+ม.ค.54!H23+ก.พ.54!H23+มี.ค.54!H23+เม.ย.54!H23+พ.ค.54!H23+มิ.ย.54!H23+ก.ค.54!H23+ส.ค.54!H23+ก.ย.54!H23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ต.ค.53!F24+พ.ย.53!H24+ธ.ค.53!H24+ม.ค.54!H24+ก.พ.54!H24+มี.ค.54!H24+เม.ย.54!H24+พ.ค.54!H24+มิ.ย.54!H24+ก.ค.54!H24+ส.ค.54!H24+ก.ย.54!H24</f>
        <v>99</v>
      </c>
      <c r="G24" s="390"/>
      <c r="H24" s="417">
        <v>0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ต.ค.53!F26+พ.ย.53!H26+ธ.ค.53!H26+ม.ค.54!H26+ก.พ.54!H26+มี.ค.54!H26+เม.ย.54!H26+พ.ค.54!H26+มิ.ย.54!H26+ก.ค.54!H26+ส.ค.54!H26+ก.ย.54!H26</f>
        <v>33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ต.ค.53!F27+พ.ย.53!H27+ธ.ค.53!H27+ม.ค.54!H27+ก.พ.54!H27+มี.ค.54!H27+เม.ย.54!H27+พ.ค.54!H27+มิ.ย.54!H27+ก.ค.54!H27+ส.ค.54!H27+ก.ย.54!H27</f>
        <v>159</v>
      </c>
      <c r="G27" s="390"/>
      <c r="H27" s="417">
        <v>2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ต.ค.53!F29+พ.ย.53!H29+ธ.ค.53!H29+ม.ค.54!H29+ก.พ.54!H29+มี.ค.54!H29+เม.ย.54!H29+พ.ค.54!H29+มิ.ย.54!H29+ก.ค.54!H29+ส.ค.54!H29+ก.ย.54!H29</f>
        <v>1795</v>
      </c>
      <c r="G29" s="390"/>
      <c r="H29" s="417">
        <v>119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ต.ค.53!F30+พ.ย.53!H30+ธ.ค.53!H30+ม.ค.54!H30+ก.พ.54!H30+มี.ค.54!H30+เม.ย.54!H30+พ.ค.54!H30+มิ.ย.54!H30+ก.ค.54!H30+ส.ค.54!H30+ก.ย.54!H30</f>
        <v>1052</v>
      </c>
      <c r="G30" s="390"/>
      <c r="H30" s="417">
        <f>H31+H32</f>
        <v>127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ต.ค.53!F31+พ.ย.53!H31+ธ.ค.53!H31+ม.ค.54!H31+ก.พ.54!H31+มี.ค.54!H31+เม.ย.54!H31+พ.ค.54!H31+มิ.ย.54!H31+ก.ค.54!H31+ส.ค.54!H31+ก.ย.54!H31</f>
        <v>1023</v>
      </c>
      <c r="G31" s="390"/>
      <c r="H31" s="417">
        <v>125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ต.ค.53!F32+พ.ย.53!H32+ธ.ค.53!H32+ม.ค.54!H32+ก.พ.54!H32+มี.ค.54!H32+เม.ย.54!H32+พ.ค.54!H32+มิ.ย.54!H32+ก.ค.54!H32+ส.ค.54!H32+ก.ย.54!H32</f>
        <v>29</v>
      </c>
      <c r="G32" s="390"/>
      <c r="H32" s="417">
        <v>2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ต.ค.53!F33+พ.ย.53!H33+ธ.ค.53!H33+ม.ค.54!H33+ก.พ.54!H33+มี.ค.54!H33+เม.ย.54!H33+พ.ค.54!H33+มิ.ย.54!H33+ก.ค.54!H33+ส.ค.54!H33+ก.ย.54!H33</f>
        <v>5</v>
      </c>
      <c r="G33" s="390"/>
      <c r="H33" s="417"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ต.ค.53!F34+พ.ย.53!H34+ธ.ค.53!H34+ม.ค.54!H34+ก.พ.54!H34+มี.ค.54!H34+เม.ย.54!H34+พ.ค.54!H34+มิ.ย.54!H34+ก.ค.54!H34+ส.ค.54!H34+ก.ย.54!H34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ต.ค.53!F35+พ.ย.53!H35+ธ.ค.53!H35+ม.ค.54!H35+ก.พ.54!H35+มี.ค.54!H35+เม.ย.54!H35+พ.ค.54!H35+มิ.ย.54!H35+ก.ค.54!H35+ส.ค.54!H35+ก.ย.54!H35</f>
        <v>4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ต.ค.53!F36+พ.ย.53!H36+ธ.ค.53!H36+ม.ค.54!H36+ก.พ.54!H36+มี.ค.54!H36+เม.ย.54!H36+พ.ค.54!H36+มิ.ย.54!H36+ก.ค.54!H36+ส.ค.54!H36+ก.ย.54!H36</f>
        <v>877</v>
      </c>
      <c r="G36" s="390"/>
      <c r="H36" s="417">
        <v>58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ต.ค.53!F37+พ.ย.53!H37+ธ.ค.53!H37+ม.ค.54!H37+ก.พ.54!H37+มี.ค.54!H37+เม.ย.54!H37+พ.ค.54!H37+มิ.ย.54!H37+ก.ค.54!H37+ส.ค.54!H37+ก.ย.54!H37</f>
        <v>1172</v>
      </c>
      <c r="G37" s="390"/>
      <c r="H37" s="417">
        <v>1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ต.ค.53!F39+พ.ย.53!H39+ธ.ค.53!H39+ม.ค.54!H39+ก.พ.54!H39+มี.ค.54!H39+เม.ย.54!H39+พ.ค.54!H39+มิ.ย.54!H39+ก.ค.54!H39+ส.ค.54!H39+ก.ย.54!H39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ต.ค.53!F40+พ.ย.53!H40+ธ.ค.53!H40+ม.ค.54!H40+ก.พ.54!H40+มี.ค.54!H40+เม.ย.54!H40+พ.ค.54!H40+มิ.ย.54!H40+ก.ค.54!H40+ส.ค.54!H40+ก.ย.54!H40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ต.ค.53!F44+พ.ย.53!H44+ธ.ค.53!H44+ม.ค.54!H44+ก.พ.54!H44+มี.ค.54!H44+เม.ย.54!H44+พ.ค.54!H44+มิ.ย.54!H44+ก.ค.54!H44+ส.ค.54!H44+ก.ย.54!H44</f>
        <v>25</v>
      </c>
      <c r="G44" s="394"/>
      <c r="H44" s="419">
        <v>0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76"/>
      <c r="C48" s="377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ต.ค.53!F50+พ.ย.53!H50+ธ.ค.53!H50+ม.ค.54!H50+ก.พ.54!H50+มี.ค.54!H50+เม.ย.54!H50+พ.ค.54!H50+มิ.ย.54!H50+ก.ค.54!H50+ส.ค.54!H50+ก.ย.54!H50</f>
        <v>36</v>
      </c>
      <c r="G50" s="390"/>
      <c r="H50" s="417">
        <v>1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ต.ค.53!F51+พ.ย.53!H51+ธ.ค.53!H51+ม.ค.54!H51+ก.พ.54!H51+มี.ค.54!H51+เม.ย.54!H51+พ.ค.54!H51+มิ.ย.54!H51+ก.ค.54!H51+ส.ค.54!H51+ก.ย.54!H51</f>
        <v>4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ต.ค.53!F63+พ.ย.53!H63+ธ.ค.53!H63+ม.ค.54!H63+ก.พ.54!H63+มี.ค.54!H63+เม.ย.54!H63+พ.ค.54!H63+มิ.ย.54!H63+ก.ค.54!H63+ส.ค.54!H63+ก.ย.54!H63</f>
        <v>5773</v>
      </c>
      <c r="G63" s="390"/>
      <c r="H63" s="417">
        <v>363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ต.ค.53!F65+พ.ย.53!H65+ธ.ค.53!H65+ม.ค.54!H65+ก.พ.54!H65+มี.ค.54!H65+เม.ย.54!H65+พ.ค.54!H65+มิ.ย.54!H65+ก.ค.54!H65+ส.ค.54!H65+ก.ย.54!H65</f>
        <v>4364</v>
      </c>
      <c r="G65" s="390"/>
      <c r="H65" s="417">
        <v>0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ต.ค.53!F66+พ.ย.53!H66+ธ.ค.53!H66+ม.ค.54!H66+ก.พ.54!H66+มี.ค.54!H66+เม.ย.54!H66+พ.ค.54!H66+มิ.ย.54!H66+ก.ค.54!H66+ส.ค.54!H66+ก.ย.54!H66</f>
        <v>1208</v>
      </c>
      <c r="G66" s="390"/>
      <c r="H66" s="417">
        <v>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ต.ค.53!F68+พ.ย.53!H68+ธ.ค.53!H68+ม.ค.54!H68+ก.พ.54!H68+มี.ค.54!H68+เม.ย.54!H68+พ.ค.54!H68+มิ.ย.54!H68+ก.ค.54!H68+ส.ค.54!H68+ก.ย.54!H68</f>
        <v>66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ต.ค.53!F69+พ.ย.53!H69+ธ.ค.53!H69+ม.ค.54!H69+ก.พ.54!H69+มี.ค.54!H69+เม.ย.54!H69+พ.ค.54!H69+มิ.ย.54!H69+ก.ค.54!H69+ส.ค.54!H69+ก.ย.54!H69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ต.ค.53!F72+พ.ย.53!H72+ธ.ค.53!H72+ม.ค.54!H72+ก.พ.54!H72+มี.ค.54!H72+เม.ย.54!H72+พ.ค.54!H72+มิ.ย.54!H72+ก.ค.54!H72+ส.ค.54!H72+ก.ย.54!H72</f>
        <v>1</v>
      </c>
      <c r="G72" s="272">
        <f>ต.ค.53!G72+พ.ย.53!I72+ธ.ค.53!I72+ม.ค.54!I72+ก.พ.54!I72+มี.ค.54!I72+เม.ย.54!I72+พ.ค.54!I72+มิ.ย.54!I72+ก.ค.54!I72+ส.ค.54!I72+ก.ย.54!I72</f>
        <v>12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ต.ค.53!F73+พ.ย.53!H73+ธ.ค.53!H73+ม.ค.54!H73+ก.พ.54!H73+มี.ค.54!H73+เม.ย.54!H73+พ.ค.54!H73+มิ.ย.54!H73+ก.ค.54!H73+ส.ค.54!H73+ก.ย.54!H73</f>
        <v>1</v>
      </c>
      <c r="G73" s="272">
        <f>ต.ค.53!G73+พ.ย.53!I73+ธ.ค.53!I73+ม.ค.54!I73+ก.พ.54!I73+มี.ค.54!I73+เม.ย.54!I73+พ.ค.54!I73+มิ.ย.54!I73+ก.ค.54!I73+ส.ค.54!I73+ก.ย.54!I73</f>
        <v>21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ต.ค.53!F74+พ.ย.53!H74+ธ.ค.53!H74+ม.ค.54!H74+ก.พ.54!H74+มี.ค.54!H74+เม.ย.54!H74+พ.ค.54!H74+มิ.ย.54!H74+ก.ค.54!H74+ส.ค.54!H74+ก.ย.54!H74</f>
        <v>2</v>
      </c>
      <c r="G74" s="272">
        <f>ต.ค.53!G74+พ.ย.53!I74+ธ.ค.53!I74+ม.ค.54!I74+ก.พ.54!I74+มี.ค.54!I74+เม.ย.54!I74+พ.ค.54!I74+มิ.ย.54!I74+ก.ค.54!I74+ส.ค.54!I74+ก.ย.54!I74</f>
        <v>20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ต.ค.53!F78+พ.ย.53!H78+ธ.ค.53!H78+ม.ค.54!H78+ก.พ.54!H78+มี.ค.54!H78+เม.ย.54!H78+พ.ค.54!H78+มิ.ย.54!H78+ก.ค.54!H78+ส.ค.54!H78+ก.ย.54!H78</f>
        <v>4086</v>
      </c>
      <c r="G78" s="390"/>
      <c r="H78" s="417">
        <v>0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ต.ค.53!F81+พ.ย.53!H81+ธ.ค.53!H81+ม.ค.54!H81+ก.พ.54!H81+มี.ค.54!H81+เม.ย.54!H81+พ.ค.54!H81+มิ.ย.54!H81+ก.ค.54!H81+ส.ค.54!H81+ก.ย.54!H81</f>
        <v>318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ต.ค.53!F85+พ.ย.53!H85+ธ.ค.53!H85+ม.ค.54!H85+ก.พ.54!H85+มี.ค.54!H85+เม.ย.54!H85+พ.ค.54!H85+มิ.ย.54!H85+ก.ค.54!H85+ส.ค.54!H85+ก.ย.54!H85</f>
        <v>85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ต.ค.53!F89+พ.ย.53!H89+ธ.ค.53!H89+ม.ค.54!H89+ก.พ.54!H89+มี.ค.54!H89+เม.ย.54!H89+พ.ค.54!H89+มิ.ย.54!H89+ก.ค.54!H89+ส.ค.54!H89+ก.ย.54!H89</f>
        <v>226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ต.ค.53!F96+พ.ย.53!H96+ธ.ค.53!H96+ม.ค.54!H96+ก.พ.54!H96+มี.ค.54!H96+เม.ย.54!H96+พ.ค.54!H96+มิ.ย.54!H96+ก.ค.54!H96+ส.ค.54!H96+ก.ย.54!H96</f>
        <v>53705</v>
      </c>
      <c r="G96" s="390"/>
      <c r="H96" s="417">
        <v>1371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ต.ค.53!F97+พ.ย.53!H97+ธ.ค.53!H97+ม.ค.54!H97+ก.พ.54!H97+มี.ค.54!H97+เม.ย.54!H97+พ.ค.54!H97+มิ.ย.54!H97+ก.ค.54!H97+ส.ค.54!H97+ก.ย.54!H97</f>
        <v>53705</v>
      </c>
      <c r="G97" s="390"/>
      <c r="H97" s="417">
        <v>1371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ต.ค.53!F98+พ.ย.53!H98+ธ.ค.53!H98+ม.ค.54!H98+ก.พ.54!H98+มี.ค.54!H98+เม.ย.54!H98+พ.ค.54!H98+มิ.ย.54!H98+ก.ค.54!H98+ส.ค.54!H98+ก.ย.54!H98</f>
        <v>45873</v>
      </c>
      <c r="G98" s="390"/>
      <c r="H98" s="417">
        <v>1230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ต.ค.53!F99+พ.ย.53!H99+ธ.ค.53!H99+ม.ค.54!H99+ก.พ.54!H99+มี.ค.54!H99+เม.ย.54!H99+พ.ค.54!H99+มิ.ย.54!H99+ก.ค.54!H99+ส.ค.54!H99+ก.ย.54!H99</f>
        <v>15616</v>
      </c>
      <c r="G99" s="390"/>
      <c r="H99" s="417">
        <v>424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ต.ค.53!F100+พ.ย.53!H100+ธ.ค.53!H100+ม.ค.54!H100+ก.พ.54!H100+มี.ค.54!H100+เม.ย.54!H100+พ.ค.54!H100+มิ.ย.54!H100+ก.ค.54!H100+ส.ค.54!H100+ก.ย.54!H100</f>
        <v>31129</v>
      </c>
      <c r="G100" s="390"/>
      <c r="H100" s="417">
        <v>1109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ต.ค.53!F101+พ.ย.53!H101+ธ.ค.53!H101+ม.ค.54!H101+ก.พ.54!H101+มี.ค.54!H101+เม.ย.54!H101+พ.ค.54!H101+มิ.ย.54!H101+ก.ค.54!H101+ส.ค.54!H101+ก.ย.54!H101</f>
        <v>14744</v>
      </c>
      <c r="G101" s="390"/>
      <c r="H101" s="417">
        <v>121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ต.ค.53!F102+พ.ย.53!H102+ธ.ค.53!H102+ม.ค.54!H102+ก.พ.54!H102+มี.ค.54!H102+เม.ย.54!H102+พ.ค.54!H102+มิ.ย.54!H102+ก.ค.54!H102+ส.ค.54!H102+ก.ย.54!H102</f>
        <v>3302</v>
      </c>
      <c r="G102" s="390"/>
      <c r="H102" s="417">
        <v>58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ต.ค.53!F103+พ.ย.53!H103+ธ.ค.53!H103+ม.ค.54!H103+ก.พ.54!H103+มี.ค.54!H103+เม.ย.54!H103+พ.ค.54!H103+มิ.ย.54!H103+ก.ค.54!H103+ส.ค.54!H103+ก.ย.54!H103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ต.ค.53!F104+พ.ย.53!H104+ธ.ค.53!H104+ม.ค.54!H104+ก.พ.54!H104+มี.ค.54!H104+เม.ย.54!H104+พ.ค.54!H104+มิ.ย.54!H104+ก.ค.54!H104+ส.ค.54!H104+ก.ย.54!H104</f>
        <v>4530</v>
      </c>
      <c r="G104" s="390"/>
      <c r="H104" s="417">
        <v>83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ต.ค.53!F105+พ.ย.53!H105+ธ.ค.53!H105+ม.ค.54!H105+ก.พ.54!H105+มี.ค.54!H105+เม.ย.54!H105+พ.ค.54!H105+มิ.ย.54!H105+ก.ค.54!H105+ส.ค.54!H105+ก.ย.54!H105</f>
        <v>71682005</v>
      </c>
      <c r="G105" s="390"/>
      <c r="H105" s="417">
        <v>1580875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ต.ค.53!F108+พ.ย.53!H108+ธ.ค.53!H108+ม.ค.54!H108+ก.พ.54!H108+มี.ค.54!H108+เม.ย.54!H108+พ.ค.54!H108+มิ.ย.54!H108+ก.ค.54!H108+ส.ค.54!H108+ก.ย.54!H108</f>
        <v>4987</v>
      </c>
      <c r="G108" s="390"/>
      <c r="H108" s="417">
        <v>248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ต.ค.53!F109+พ.ย.53!H109+ธ.ค.53!H109+ม.ค.54!H109+ก.พ.54!H109+มี.ค.54!H109+เม.ย.54!H109+พ.ค.54!H109+มิ.ย.54!H109+ก.ค.54!H109+ส.ค.54!H109+ก.ย.54!H109</f>
        <v>732</v>
      </c>
      <c r="G109" s="390"/>
      <c r="H109" s="417">
        <v>44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ต.ค.53!F111+พ.ย.53!H111+ธ.ค.53!H111+ม.ค.54!H111+ก.พ.54!H111+มี.ค.54!H111+เม.ย.54!H111+พ.ค.54!H111+มิ.ย.54!H111+ก.ค.54!H111+ส.ค.54!H111+ก.ย.54!H111</f>
        <v>2</v>
      </c>
      <c r="G111" s="272">
        <f>ต.ค.53!G111+พ.ย.53!I111+ธ.ค.53!I111+ม.ค.54!I111+ก.พ.54!I111+มี.ค.54!I111+เม.ย.54!I111+พ.ค.54!I111+มิ.ย.54!I111+ก.ค.54!I111+ส.ค.54!I111+ก.ย.54!I111</f>
        <v>99</v>
      </c>
      <c r="H111" s="306">
        <v>0</v>
      </c>
      <c r="I111" s="307">
        <v>24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267</v>
      </c>
      <c r="B112" s="217"/>
      <c r="C112" s="238"/>
      <c r="D112" s="211"/>
      <c r="E112" s="218"/>
      <c r="F112" s="253"/>
      <c r="G112" s="245"/>
      <c r="H112" s="313"/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8" customHeight="1">
      <c r="A113" s="275"/>
      <c r="B113" s="217" t="s">
        <v>266</v>
      </c>
      <c r="C113" s="238"/>
      <c r="D113" s="211"/>
      <c r="E113" s="218"/>
      <c r="F113" s="218">
        <f>ต.ค.53!F113+พ.ย.53!H113+ธ.ค.53!H113+ม.ค.54!H113+ก.พ.54!H113+มี.ค.54!H113+เม.ย.54!H113+พ.ค.54!H113+มิ.ย.54!H113+ก.ค.54!H113+ส.ค.54!H113+ก.ย.54!H113</f>
        <v>6</v>
      </c>
      <c r="G113" s="272">
        <f>ต.ค.53!G113+พ.ย.53!I113+ธ.ค.53!I113+ม.ค.54!I113+ก.พ.54!I113+มี.ค.54!I113+เม.ย.54!I113+พ.ค.54!I113+มิ.ย.54!I113+ก.ค.54!I113+ส.ค.54!I113+ก.ย.54!I113</f>
        <v>146</v>
      </c>
      <c r="H113" s="306">
        <v>6</v>
      </c>
      <c r="I113" s="307">
        <v>67</v>
      </c>
      <c r="J113" s="218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8" customHeight="1">
      <c r="A114" s="275"/>
      <c r="B114" s="217"/>
      <c r="C114" s="238"/>
      <c r="D114" s="211"/>
      <c r="E114" s="218"/>
      <c r="F114" s="253"/>
      <c r="G114" s="245"/>
      <c r="H114" s="313"/>
      <c r="I114" s="310"/>
      <c r="J114" s="218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9.5" customHeight="1">
      <c r="A115" s="278"/>
      <c r="B115" s="241"/>
      <c r="C115" s="242"/>
      <c r="D115" s="243"/>
      <c r="E115" s="244"/>
      <c r="F115" s="257"/>
      <c r="G115" s="251"/>
      <c r="H115" s="317"/>
      <c r="I115" s="318"/>
      <c r="J115" s="244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6.5" customHeight="1">
      <c r="A116" s="196"/>
      <c r="B116" s="196"/>
      <c r="C116" s="206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6.5" customHeight="1">
      <c r="A117" s="196"/>
      <c r="B117" s="196"/>
      <c r="C117" s="206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3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8" customHeight="1">
      <c r="A124" s="196"/>
      <c r="B124" s="196"/>
      <c r="C124" s="203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8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6.5" customHeight="1">
      <c r="A126" s="196"/>
      <c r="B126" s="196"/>
      <c r="C126" s="206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6.5" customHeight="1">
      <c r="A127" s="196"/>
      <c r="B127" s="196"/>
      <c r="C127" s="206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4"/>
      <c r="E128" s="205"/>
      <c r="F128" s="205"/>
      <c r="G128" s="204"/>
      <c r="H128" s="319"/>
      <c r="I128" s="320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7"/>
      <c r="E130" s="205"/>
      <c r="F130" s="205"/>
      <c r="G130" s="207"/>
      <c r="H130" s="319"/>
      <c r="I130" s="321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3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8" customHeight="1">
      <c r="A132" s="196"/>
      <c r="B132" s="196"/>
      <c r="C132" s="203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8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 ht="16.5" customHeight="1">
      <c r="A134" s="196"/>
      <c r="B134" s="196"/>
      <c r="C134" s="206"/>
      <c r="D134" s="204"/>
      <c r="E134" s="205"/>
      <c r="F134" s="205"/>
      <c r="G134" s="204"/>
      <c r="H134" s="319"/>
      <c r="I134" s="320"/>
      <c r="J134" s="205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80"/>
      <c r="AK134" s="180"/>
      <c r="AL134" s="180"/>
      <c r="AM134" s="180"/>
      <c r="AN134" s="180"/>
      <c r="AO134" s="180"/>
      <c r="AP134" s="180"/>
      <c r="AQ134" s="180"/>
      <c r="AR134" s="180"/>
      <c r="AS134" s="180"/>
      <c r="AT134" s="180"/>
      <c r="AU134" s="180"/>
      <c r="AV134" s="180"/>
      <c r="AW134" s="180"/>
      <c r="AX134" s="180"/>
      <c r="AY134" s="180"/>
      <c r="AZ134" s="180"/>
      <c r="BA134" s="180"/>
      <c r="BB134" s="180"/>
      <c r="BC134" s="180"/>
      <c r="BD134" s="180"/>
      <c r="BE134" s="180"/>
      <c r="BF134" s="180"/>
      <c r="BG134" s="180"/>
      <c r="BH134" s="180"/>
      <c r="BI134" s="180"/>
      <c r="BJ134" s="180"/>
      <c r="BK134" s="180"/>
      <c r="BL134" s="180"/>
      <c r="BM134" s="180"/>
      <c r="BN134" s="180"/>
      <c r="BO134" s="180"/>
      <c r="BP134" s="180"/>
      <c r="BQ134" s="180"/>
      <c r="BR134" s="180"/>
      <c r="BS134" s="180"/>
      <c r="BT134" s="180"/>
      <c r="BU134" s="180"/>
      <c r="BV134" s="180"/>
      <c r="BW134" s="180"/>
      <c r="BX134" s="180"/>
      <c r="BY134" s="180"/>
      <c r="BZ134" s="180"/>
      <c r="CA134" s="180"/>
      <c r="CB134" s="180"/>
      <c r="CC134" s="180"/>
      <c r="CD134" s="180"/>
      <c r="CE134" s="180"/>
      <c r="CF134" s="180"/>
      <c r="CG134" s="180"/>
      <c r="CH134" s="180"/>
      <c r="CI134" s="180"/>
      <c r="CJ134" s="180"/>
      <c r="CK134" s="180"/>
      <c r="CL134" s="180"/>
      <c r="CM134" s="180"/>
      <c r="CN134" s="180"/>
      <c r="CO134" s="180"/>
      <c r="CP134" s="180"/>
      <c r="CQ134" s="180"/>
      <c r="CR134" s="180"/>
      <c r="CS134" s="180"/>
      <c r="CT134" s="180"/>
      <c r="CU134" s="180"/>
      <c r="CV134" s="180"/>
      <c r="CW134" s="180"/>
      <c r="CX134" s="180"/>
      <c r="CY134" s="180"/>
      <c r="CZ134" s="180"/>
      <c r="DA134" s="180"/>
      <c r="DB134" s="180"/>
      <c r="DC134" s="180"/>
      <c r="DD134" s="180"/>
      <c r="DE134" s="180"/>
      <c r="DF134" s="180"/>
      <c r="DG134" s="180"/>
      <c r="DH134" s="180"/>
      <c r="DI134" s="180"/>
      <c r="DJ134" s="180"/>
      <c r="DK134" s="180"/>
      <c r="DL134" s="180"/>
      <c r="DM134" s="180"/>
      <c r="DN134" s="180"/>
      <c r="DO134" s="180"/>
      <c r="DP134" s="180"/>
      <c r="DQ134" s="180"/>
      <c r="DR134" s="180"/>
      <c r="DS134" s="180"/>
      <c r="DT134" s="180"/>
      <c r="DU134" s="180"/>
      <c r="DV134" s="180"/>
      <c r="DW134" s="180"/>
      <c r="DX134" s="180"/>
      <c r="DY134" s="180"/>
      <c r="DZ134" s="180"/>
      <c r="EA134" s="180"/>
      <c r="EB134" s="180"/>
      <c r="EC134" s="180"/>
      <c r="ED134" s="180"/>
      <c r="EE134" s="180"/>
      <c r="EF134" s="180"/>
      <c r="EG134" s="180"/>
      <c r="EH134" s="180"/>
      <c r="EI134" s="180"/>
      <c r="EJ134" s="180"/>
      <c r="EK134" s="180"/>
      <c r="EL134" s="180"/>
      <c r="EM134" s="180"/>
      <c r="EN134" s="180"/>
      <c r="EO134" s="180"/>
      <c r="EP134" s="180"/>
      <c r="EQ134" s="180"/>
      <c r="ER134" s="180"/>
      <c r="ES134" s="180"/>
      <c r="ET134" s="180"/>
      <c r="EU134" s="180"/>
      <c r="EV134" s="180"/>
      <c r="EW134" s="180"/>
      <c r="EX134" s="180"/>
      <c r="EY134" s="180"/>
      <c r="EZ134" s="180"/>
      <c r="FA134" s="180"/>
      <c r="FB134" s="180"/>
      <c r="FC134" s="180"/>
      <c r="FD134" s="180"/>
      <c r="FE134" s="180"/>
      <c r="FF134" s="180"/>
      <c r="FG134" s="180"/>
      <c r="FH134" s="180"/>
      <c r="FI134" s="180"/>
      <c r="FJ134" s="180"/>
      <c r="FK134" s="180"/>
      <c r="FL134" s="180"/>
      <c r="FM134" s="180"/>
      <c r="FN134" s="180"/>
      <c r="FO134" s="180"/>
      <c r="FP134" s="180"/>
      <c r="FQ134" s="180"/>
      <c r="FR134" s="180"/>
      <c r="FS134" s="180"/>
      <c r="FT134" s="180"/>
      <c r="FU134" s="180"/>
      <c r="FV134" s="180"/>
      <c r="FW134" s="180"/>
      <c r="FX134" s="180"/>
      <c r="FY134" s="180"/>
      <c r="FZ134" s="180"/>
      <c r="GA134" s="180"/>
      <c r="GB134" s="180"/>
      <c r="GC134" s="180"/>
      <c r="GD134" s="180"/>
    </row>
    <row r="135" spans="1:186" s="195" customFormat="1" ht="16.5" customHeight="1">
      <c r="A135" s="196"/>
      <c r="B135" s="196"/>
      <c r="C135" s="206"/>
      <c r="D135" s="204"/>
      <c r="E135" s="205"/>
      <c r="F135" s="205"/>
      <c r="G135" s="204"/>
      <c r="H135" s="319"/>
      <c r="I135" s="320"/>
      <c r="J135" s="205"/>
      <c r="K135" s="179"/>
      <c r="L135" s="179"/>
      <c r="M135" s="179"/>
      <c r="N135" s="179"/>
      <c r="O135" s="179"/>
      <c r="P135" s="179"/>
      <c r="Q135" s="179"/>
      <c r="R135" s="179"/>
      <c r="S135" s="179"/>
      <c r="T135" s="179"/>
      <c r="U135" s="179"/>
      <c r="V135" s="179"/>
      <c r="W135" s="179"/>
      <c r="X135" s="179"/>
      <c r="Y135" s="179"/>
      <c r="Z135" s="179"/>
      <c r="AA135" s="179"/>
      <c r="AB135" s="179"/>
      <c r="AC135" s="179"/>
      <c r="AD135" s="179"/>
      <c r="AE135" s="179"/>
      <c r="AF135" s="179"/>
      <c r="AG135" s="179"/>
      <c r="AH135" s="179"/>
      <c r="AI135" s="179"/>
      <c r="AJ135" s="180"/>
      <c r="AK135" s="180"/>
      <c r="AL135" s="180"/>
      <c r="AM135" s="180"/>
      <c r="AN135" s="180"/>
      <c r="AO135" s="180"/>
      <c r="AP135" s="180"/>
      <c r="AQ135" s="180"/>
      <c r="AR135" s="180"/>
      <c r="AS135" s="180"/>
      <c r="AT135" s="180"/>
      <c r="AU135" s="180"/>
      <c r="AV135" s="180"/>
      <c r="AW135" s="180"/>
      <c r="AX135" s="180"/>
      <c r="AY135" s="180"/>
      <c r="AZ135" s="180"/>
      <c r="BA135" s="180"/>
      <c r="BB135" s="180"/>
      <c r="BC135" s="180"/>
      <c r="BD135" s="180"/>
      <c r="BE135" s="180"/>
      <c r="BF135" s="180"/>
      <c r="BG135" s="180"/>
      <c r="BH135" s="180"/>
      <c r="BI135" s="180"/>
      <c r="BJ135" s="180"/>
      <c r="BK135" s="180"/>
      <c r="BL135" s="180"/>
      <c r="BM135" s="180"/>
      <c r="BN135" s="180"/>
      <c r="BO135" s="180"/>
      <c r="BP135" s="180"/>
      <c r="BQ135" s="180"/>
      <c r="BR135" s="180"/>
      <c r="BS135" s="180"/>
      <c r="BT135" s="180"/>
      <c r="BU135" s="180"/>
      <c r="BV135" s="180"/>
      <c r="BW135" s="180"/>
      <c r="BX135" s="180"/>
      <c r="BY135" s="180"/>
      <c r="BZ135" s="180"/>
      <c r="CA135" s="180"/>
      <c r="CB135" s="180"/>
      <c r="CC135" s="180"/>
      <c r="CD135" s="180"/>
      <c r="CE135" s="180"/>
      <c r="CF135" s="180"/>
      <c r="CG135" s="180"/>
      <c r="CH135" s="180"/>
      <c r="CI135" s="180"/>
      <c r="CJ135" s="180"/>
      <c r="CK135" s="180"/>
      <c r="CL135" s="180"/>
      <c r="CM135" s="180"/>
      <c r="CN135" s="180"/>
      <c r="CO135" s="180"/>
      <c r="CP135" s="180"/>
      <c r="CQ135" s="180"/>
      <c r="CR135" s="180"/>
      <c r="CS135" s="180"/>
      <c r="CT135" s="180"/>
      <c r="CU135" s="180"/>
      <c r="CV135" s="180"/>
      <c r="CW135" s="180"/>
      <c r="CX135" s="180"/>
      <c r="CY135" s="180"/>
      <c r="CZ135" s="180"/>
      <c r="DA135" s="180"/>
      <c r="DB135" s="180"/>
      <c r="DC135" s="180"/>
      <c r="DD135" s="180"/>
      <c r="DE135" s="180"/>
      <c r="DF135" s="180"/>
      <c r="DG135" s="180"/>
      <c r="DH135" s="180"/>
      <c r="DI135" s="180"/>
      <c r="DJ135" s="180"/>
      <c r="DK135" s="180"/>
      <c r="DL135" s="180"/>
      <c r="DM135" s="180"/>
      <c r="DN135" s="180"/>
      <c r="DO135" s="180"/>
      <c r="DP135" s="180"/>
      <c r="DQ135" s="180"/>
      <c r="DR135" s="180"/>
      <c r="DS135" s="180"/>
      <c r="DT135" s="180"/>
      <c r="DU135" s="180"/>
      <c r="DV135" s="180"/>
      <c r="DW135" s="180"/>
      <c r="DX135" s="180"/>
      <c r="DY135" s="180"/>
      <c r="DZ135" s="180"/>
      <c r="EA135" s="180"/>
      <c r="EB135" s="180"/>
      <c r="EC135" s="180"/>
      <c r="ED135" s="180"/>
      <c r="EE135" s="180"/>
      <c r="EF135" s="180"/>
      <c r="EG135" s="180"/>
      <c r="EH135" s="180"/>
      <c r="EI135" s="180"/>
      <c r="EJ135" s="180"/>
      <c r="EK135" s="180"/>
      <c r="EL135" s="180"/>
      <c r="EM135" s="180"/>
      <c r="EN135" s="180"/>
      <c r="EO135" s="180"/>
      <c r="EP135" s="180"/>
      <c r="EQ135" s="180"/>
      <c r="ER135" s="180"/>
      <c r="ES135" s="180"/>
      <c r="ET135" s="180"/>
      <c r="EU135" s="180"/>
      <c r="EV135" s="180"/>
      <c r="EW135" s="180"/>
      <c r="EX135" s="180"/>
      <c r="EY135" s="180"/>
      <c r="EZ135" s="180"/>
      <c r="FA135" s="180"/>
      <c r="FB135" s="180"/>
      <c r="FC135" s="180"/>
      <c r="FD135" s="180"/>
      <c r="FE135" s="180"/>
      <c r="FF135" s="180"/>
      <c r="FG135" s="180"/>
      <c r="FH135" s="180"/>
      <c r="FI135" s="180"/>
      <c r="FJ135" s="180"/>
      <c r="FK135" s="180"/>
      <c r="FL135" s="180"/>
      <c r="FM135" s="180"/>
      <c r="FN135" s="180"/>
      <c r="FO135" s="180"/>
      <c r="FP135" s="180"/>
      <c r="FQ135" s="180"/>
      <c r="FR135" s="180"/>
      <c r="FS135" s="180"/>
      <c r="FT135" s="180"/>
      <c r="FU135" s="180"/>
      <c r="FV135" s="180"/>
      <c r="FW135" s="180"/>
      <c r="FX135" s="180"/>
      <c r="FY135" s="180"/>
      <c r="FZ135" s="180"/>
      <c r="GA135" s="180"/>
      <c r="GB135" s="180"/>
      <c r="GC135" s="180"/>
      <c r="GD135" s="180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95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95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6"/>
      <c r="B145" s="196"/>
      <c r="C145" s="196"/>
      <c r="D145" s="208"/>
      <c r="E145" s="196"/>
      <c r="F145" s="196"/>
      <c r="G145" s="208"/>
      <c r="H145" s="322"/>
      <c r="I145" s="323"/>
      <c r="J145" s="196"/>
    </row>
    <row r="146" spans="1:10" s="186" customFormat="1">
      <c r="A146" s="196"/>
      <c r="B146" s="196"/>
      <c r="C146" s="196"/>
      <c r="D146" s="208"/>
      <c r="E146" s="196"/>
      <c r="F146" s="196"/>
      <c r="G146" s="208"/>
      <c r="H146" s="322"/>
      <c r="I146" s="323"/>
      <c r="J146" s="196"/>
    </row>
    <row r="147" spans="1:10" s="186" customFormat="1">
      <c r="A147" s="195"/>
      <c r="B147" s="195"/>
      <c r="C147" s="196"/>
      <c r="D147" s="197"/>
      <c r="E147" s="195"/>
      <c r="F147" s="195"/>
      <c r="G147" s="197"/>
      <c r="H147" s="324"/>
      <c r="I147" s="325"/>
      <c r="J147" s="195"/>
    </row>
    <row r="148" spans="1:10">
      <c r="A148" s="195"/>
      <c r="B148" s="195"/>
      <c r="C148" s="196"/>
      <c r="D148" s="197"/>
      <c r="E148" s="195"/>
      <c r="F148" s="195"/>
      <c r="G148" s="197"/>
      <c r="H148" s="324"/>
      <c r="I148" s="325"/>
      <c r="J148" s="195"/>
    </row>
  </sheetData>
  <mergeCells count="116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97" zoomScaleSheetLayoutView="100" workbookViewId="0">
      <selection activeCell="B55" sqref="B55:C55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192" customWidth="1"/>
    <col min="9" max="9" width="5.140625" style="194" customWidth="1"/>
    <col min="10" max="10" width="7.85546875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206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09"/>
      <c r="I4" s="209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02">
        <v>19633</v>
      </c>
      <c r="I5" s="403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04"/>
      <c r="I6" s="405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213</v>
      </c>
      <c r="G7" s="416"/>
      <c r="H7" s="404"/>
      <c r="I7" s="405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06"/>
      <c r="I8" s="407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19.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60"/>
      <c r="I9" s="261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19.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264"/>
      <c r="I10" s="247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19.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265"/>
      <c r="I11" s="266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19.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265"/>
      <c r="I12" s="247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19.5" customHeight="1">
      <c r="A13" s="274" t="s">
        <v>128</v>
      </c>
      <c r="B13" s="267"/>
      <c r="C13" s="268"/>
      <c r="D13" s="230"/>
      <c r="E13" s="237"/>
      <c r="F13" s="265"/>
      <c r="G13" s="247"/>
      <c r="H13" s="265"/>
      <c r="I13" s="247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19.5" customHeight="1">
      <c r="A14" s="274" t="s">
        <v>127</v>
      </c>
      <c r="B14" s="267"/>
      <c r="C14" s="268"/>
      <c r="D14" s="230"/>
      <c r="E14" s="237"/>
      <c r="F14" s="265"/>
      <c r="G14" s="248"/>
      <c r="H14" s="265"/>
      <c r="I14" s="248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H15</f>
        <v>111</v>
      </c>
      <c r="G15" s="390"/>
      <c r="H15" s="389">
        <v>111</v>
      </c>
      <c r="I15" s="390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 t="shared" ref="F16:F20" si="0">H16</f>
        <v>156</v>
      </c>
      <c r="G16" s="390"/>
      <c r="H16" s="389">
        <v>156</v>
      </c>
      <c r="I16" s="390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 t="shared" si="0"/>
        <v>238</v>
      </c>
      <c r="G17" s="390"/>
      <c r="H17" s="389">
        <v>238</v>
      </c>
      <c r="I17" s="390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 t="shared" si="0"/>
        <v>165</v>
      </c>
      <c r="G18" s="390"/>
      <c r="H18" s="389">
        <v>165</v>
      </c>
      <c r="I18" s="390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H19</f>
        <v>630</v>
      </c>
      <c r="G19" s="272">
        <f>I19</f>
        <v>897</v>
      </c>
      <c r="H19" s="218">
        <v>630</v>
      </c>
      <c r="I19" s="272">
        <v>897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 t="shared" si="0"/>
        <v>41</v>
      </c>
      <c r="G20" s="390"/>
      <c r="H20" s="389">
        <v>41</v>
      </c>
      <c r="I20" s="390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254"/>
      <c r="I21" s="247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 t="shared" ref="F22" si="1">H22</f>
        <v>1</v>
      </c>
      <c r="G22" s="390"/>
      <c r="H22" s="389">
        <v>1</v>
      </c>
      <c r="I22" s="390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 t="shared" ref="F23:F24" si="2">H23</f>
        <v>1</v>
      </c>
      <c r="G23" s="390"/>
      <c r="H23" s="389">
        <v>1</v>
      </c>
      <c r="I23" s="390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 t="shared" si="2"/>
        <v>0</v>
      </c>
      <c r="G24" s="390"/>
      <c r="H24" s="389">
        <v>0</v>
      </c>
      <c r="I24" s="390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254"/>
      <c r="G25" s="247"/>
      <c r="H25" s="254"/>
      <c r="I25" s="247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 t="shared" ref="F26" si="3">H26</f>
        <v>0</v>
      </c>
      <c r="G26" s="390"/>
      <c r="H26" s="389">
        <v>0</v>
      </c>
      <c r="I26" s="390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6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 t="shared" ref="F27" si="4">H27</f>
        <v>1</v>
      </c>
      <c r="G27" s="390"/>
      <c r="H27" s="389">
        <v>1</v>
      </c>
      <c r="I27" s="390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8.9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255"/>
      <c r="I28" s="245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8.95" customHeight="1">
      <c r="A29" s="275"/>
      <c r="B29" s="217"/>
      <c r="C29" s="219" t="s">
        <v>151</v>
      </c>
      <c r="D29" s="211"/>
      <c r="E29" s="218" t="s">
        <v>150</v>
      </c>
      <c r="F29" s="389">
        <f t="shared" ref="F29" si="5">H29</f>
        <v>153</v>
      </c>
      <c r="G29" s="390"/>
      <c r="H29" s="389">
        <v>153</v>
      </c>
      <c r="I29" s="390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8.95" customHeight="1">
      <c r="A30" s="275"/>
      <c r="B30" s="217"/>
      <c r="C30" s="219" t="s">
        <v>152</v>
      </c>
      <c r="D30" s="211"/>
      <c r="E30" s="218"/>
      <c r="F30" s="389">
        <f t="shared" ref="F30:F36" si="6">H30</f>
        <v>67</v>
      </c>
      <c r="G30" s="390"/>
      <c r="H30" s="389">
        <v>67</v>
      </c>
      <c r="I30" s="390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18.95" customHeight="1">
      <c r="A31" s="275"/>
      <c r="B31" s="217"/>
      <c r="C31" s="220" t="s">
        <v>153</v>
      </c>
      <c r="D31" s="211"/>
      <c r="E31" s="218"/>
      <c r="F31" s="389">
        <f t="shared" si="6"/>
        <v>67</v>
      </c>
      <c r="G31" s="390"/>
      <c r="H31" s="389">
        <v>67</v>
      </c>
      <c r="I31" s="390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18.95" customHeight="1">
      <c r="A32" s="275"/>
      <c r="B32" s="217"/>
      <c r="C32" s="219" t="s">
        <v>154</v>
      </c>
      <c r="D32" s="216"/>
      <c r="E32" s="226"/>
      <c r="F32" s="389">
        <f t="shared" si="6"/>
        <v>0</v>
      </c>
      <c r="G32" s="390"/>
      <c r="H32" s="389">
        <v>0</v>
      </c>
      <c r="I32" s="390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18.95" customHeight="1">
      <c r="A33" s="275"/>
      <c r="B33" s="217"/>
      <c r="C33" s="219" t="s">
        <v>155</v>
      </c>
      <c r="D33" s="211"/>
      <c r="E33" s="218"/>
      <c r="F33" s="389">
        <f t="shared" si="6"/>
        <v>1</v>
      </c>
      <c r="G33" s="390"/>
      <c r="H33" s="389">
        <v>1</v>
      </c>
      <c r="I33" s="390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18.95" customHeight="1">
      <c r="A34" s="275"/>
      <c r="B34" s="217"/>
      <c r="C34" s="220" t="s">
        <v>156</v>
      </c>
      <c r="D34" s="211"/>
      <c r="E34" s="218"/>
      <c r="F34" s="389">
        <f t="shared" si="6"/>
        <v>1</v>
      </c>
      <c r="G34" s="390"/>
      <c r="H34" s="389">
        <v>1</v>
      </c>
      <c r="I34" s="390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18.95" customHeight="1">
      <c r="A35" s="275"/>
      <c r="B35" s="217"/>
      <c r="C35" s="219" t="s">
        <v>157</v>
      </c>
      <c r="D35" s="216"/>
      <c r="E35" s="218"/>
      <c r="F35" s="389">
        <f t="shared" si="6"/>
        <v>0</v>
      </c>
      <c r="G35" s="390"/>
      <c r="H35" s="389">
        <v>0</v>
      </c>
      <c r="I35" s="390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18.95" customHeight="1">
      <c r="A36" s="275"/>
      <c r="B36" s="217"/>
      <c r="C36" s="219" t="s">
        <v>158</v>
      </c>
      <c r="D36" s="221"/>
      <c r="E36" s="218"/>
      <c r="F36" s="389">
        <f t="shared" si="6"/>
        <v>55</v>
      </c>
      <c r="G36" s="390"/>
      <c r="H36" s="389">
        <v>55</v>
      </c>
      <c r="I36" s="390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8.9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 t="shared" ref="F37" si="7">H37</f>
        <v>3</v>
      </c>
      <c r="G37" s="390"/>
      <c r="H37" s="389">
        <v>3</v>
      </c>
      <c r="I37" s="390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8.95" customHeight="1">
      <c r="A38" s="276"/>
      <c r="B38" s="222" t="s">
        <v>161</v>
      </c>
      <c r="C38" s="227"/>
      <c r="D38" s="223"/>
      <c r="E38" s="224"/>
      <c r="F38" s="254"/>
      <c r="G38" s="247"/>
      <c r="H38" s="254"/>
      <c r="I38" s="247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8.9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 t="shared" ref="F39" si="8">H39</f>
        <v>0</v>
      </c>
      <c r="G39" s="390"/>
      <c r="H39" s="389">
        <v>0</v>
      </c>
      <c r="I39" s="390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8.9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 t="shared" ref="F40" si="9">H40</f>
        <v>1</v>
      </c>
      <c r="G40" s="390"/>
      <c r="H40" s="389">
        <v>1</v>
      </c>
      <c r="I40" s="390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8.95" customHeight="1">
      <c r="A41" s="276"/>
      <c r="B41" s="222" t="s">
        <v>165</v>
      </c>
      <c r="C41" s="227"/>
      <c r="D41" s="223"/>
      <c r="E41" s="228"/>
      <c r="F41" s="256"/>
      <c r="G41" s="247"/>
      <c r="H41" s="256"/>
      <c r="I41" s="247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8.95" customHeight="1">
      <c r="A42" s="276"/>
      <c r="B42" s="222" t="s">
        <v>166</v>
      </c>
      <c r="C42" s="227"/>
      <c r="D42" s="223"/>
      <c r="E42" s="228"/>
      <c r="F42" s="256"/>
      <c r="G42" s="247"/>
      <c r="H42" s="256"/>
      <c r="I42" s="247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8.95" customHeight="1">
      <c r="A43" s="276"/>
      <c r="B43" s="222"/>
      <c r="C43" s="229" t="s">
        <v>167</v>
      </c>
      <c r="D43" s="223"/>
      <c r="E43" s="224"/>
      <c r="F43" s="254"/>
      <c r="G43" s="247"/>
      <c r="H43" s="254"/>
      <c r="I43" s="247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8.9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 t="shared" ref="F44" si="10">H44</f>
        <v>0</v>
      </c>
      <c r="G44" s="394"/>
      <c r="H44" s="393">
        <v>0</v>
      </c>
      <c r="I44" s="394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8.95" customHeight="1">
      <c r="A45" s="287" t="s">
        <v>170</v>
      </c>
      <c r="B45" s="288"/>
      <c r="C45" s="289"/>
      <c r="D45" s="258"/>
      <c r="E45" s="259"/>
      <c r="F45" s="260"/>
      <c r="G45" s="261"/>
      <c r="H45" s="260"/>
      <c r="I45" s="261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8" customHeight="1">
      <c r="A46" s="274" t="s">
        <v>127</v>
      </c>
      <c r="B46" s="267"/>
      <c r="C46" s="268"/>
      <c r="D46" s="230"/>
      <c r="E46" s="237"/>
      <c r="F46" s="265"/>
      <c r="G46" s="248"/>
      <c r="H46" s="265"/>
      <c r="I46" s="248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8" customHeight="1">
      <c r="A47" s="276"/>
      <c r="B47" s="398" t="s">
        <v>171</v>
      </c>
      <c r="C47" s="399"/>
      <c r="D47" s="230"/>
      <c r="E47" s="224"/>
      <c r="F47" s="254"/>
      <c r="G47" s="247"/>
      <c r="H47" s="254"/>
      <c r="I47" s="247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8" customHeight="1">
      <c r="A48" s="276"/>
      <c r="B48" s="283"/>
      <c r="C48" s="284" t="s">
        <v>172</v>
      </c>
      <c r="D48" s="230"/>
      <c r="E48" s="224"/>
      <c r="F48" s="254"/>
      <c r="G48" s="247"/>
      <c r="H48" s="254"/>
      <c r="I48" s="247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8" customHeight="1">
      <c r="A49" s="276"/>
      <c r="B49" s="222" t="s">
        <v>173</v>
      </c>
      <c r="C49" s="227"/>
      <c r="D49" s="225"/>
      <c r="E49" s="228"/>
      <c r="F49" s="256"/>
      <c r="G49" s="247"/>
      <c r="H49" s="256"/>
      <c r="I49" s="247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8.95" customHeight="1">
      <c r="A50" s="275"/>
      <c r="B50" s="217" t="s">
        <v>174</v>
      </c>
      <c r="C50" s="219"/>
      <c r="D50" s="211"/>
      <c r="E50" s="210"/>
      <c r="F50" s="389">
        <f t="shared" ref="F50" si="11">H50</f>
        <v>5</v>
      </c>
      <c r="G50" s="390"/>
      <c r="H50" s="389">
        <v>5</v>
      </c>
      <c r="I50" s="390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 ht="18.95" customHeight="1">
      <c r="A51" s="275"/>
      <c r="B51" s="217" t="s">
        <v>245</v>
      </c>
      <c r="C51" s="219"/>
      <c r="D51" s="211"/>
      <c r="E51" s="210"/>
      <c r="F51" s="389">
        <f t="shared" ref="F51" si="12">H51</f>
        <v>0</v>
      </c>
      <c r="G51" s="390"/>
      <c r="H51" s="389">
        <v>0</v>
      </c>
      <c r="I51" s="390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6.5" customHeight="1">
      <c r="A52" s="276"/>
      <c r="B52" s="222" t="s">
        <v>216</v>
      </c>
      <c r="C52" s="227"/>
      <c r="D52" s="225"/>
      <c r="E52" s="228"/>
      <c r="F52" s="256"/>
      <c r="G52" s="247"/>
      <c r="H52" s="256"/>
      <c r="I52" s="247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6.5" customHeight="1">
      <c r="A53" s="276"/>
      <c r="B53" s="222" t="s">
        <v>217</v>
      </c>
      <c r="C53" s="227"/>
      <c r="D53" s="225"/>
      <c r="E53" s="228"/>
      <c r="F53" s="256"/>
      <c r="G53" s="247"/>
      <c r="H53" s="256"/>
      <c r="I53" s="247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6.5" customHeight="1">
      <c r="A54" s="276"/>
      <c r="B54" s="231" t="s">
        <v>175</v>
      </c>
      <c r="C54" s="292"/>
      <c r="D54" s="232"/>
      <c r="E54" s="224"/>
      <c r="F54" s="254"/>
      <c r="G54" s="248"/>
      <c r="H54" s="254"/>
      <c r="I54" s="248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6.5" customHeight="1">
      <c r="A55" s="276"/>
      <c r="B55" s="398" t="s">
        <v>218</v>
      </c>
      <c r="C55" s="399"/>
      <c r="D55" s="225"/>
      <c r="E55" s="224"/>
      <c r="F55" s="254"/>
      <c r="G55" s="247"/>
      <c r="H55" s="254"/>
      <c r="I55" s="247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6.5" customHeight="1">
      <c r="A56" s="276"/>
      <c r="B56" s="398" t="s">
        <v>176</v>
      </c>
      <c r="C56" s="399"/>
      <c r="D56" s="232"/>
      <c r="E56" s="224"/>
      <c r="F56" s="254"/>
      <c r="G56" s="248"/>
      <c r="H56" s="254"/>
      <c r="I56" s="248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6.5" customHeight="1">
      <c r="A57" s="276"/>
      <c r="B57" s="222" t="s">
        <v>219</v>
      </c>
      <c r="C57" s="233"/>
      <c r="D57" s="225"/>
      <c r="E57" s="224"/>
      <c r="F57" s="254"/>
      <c r="G57" s="247"/>
      <c r="H57" s="254"/>
      <c r="I57" s="247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6.5" customHeight="1">
      <c r="A58" s="276"/>
      <c r="B58" s="222" t="s">
        <v>220</v>
      </c>
      <c r="C58" s="233"/>
      <c r="D58" s="225"/>
      <c r="E58" s="224"/>
      <c r="F58" s="254"/>
      <c r="G58" s="247"/>
      <c r="H58" s="254"/>
      <c r="I58" s="247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6.5" customHeight="1">
      <c r="A59" s="276"/>
      <c r="B59" s="222" t="s">
        <v>177</v>
      </c>
      <c r="C59" s="233"/>
      <c r="D59" s="225"/>
      <c r="E59" s="224"/>
      <c r="F59" s="254"/>
      <c r="G59" s="247"/>
      <c r="H59" s="254"/>
      <c r="I59" s="247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6.5" customHeight="1">
      <c r="A60" s="276"/>
      <c r="B60" s="222" t="s">
        <v>221</v>
      </c>
      <c r="C60" s="233"/>
      <c r="D60" s="225"/>
      <c r="E60" s="224"/>
      <c r="F60" s="254"/>
      <c r="G60" s="247"/>
      <c r="H60" s="254"/>
      <c r="I60" s="247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7.2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265"/>
      <c r="I61" s="247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7.2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265"/>
      <c r="I62" s="248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21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 t="shared" ref="F63" si="13">H63</f>
        <v>202</v>
      </c>
      <c r="G63" s="390"/>
      <c r="H63" s="389">
        <v>202</v>
      </c>
      <c r="I63" s="390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21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389"/>
      <c r="I64" s="390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21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 t="shared" ref="F65" si="14">H65</f>
        <v>143</v>
      </c>
      <c r="G65" s="390"/>
      <c r="H65" s="389">
        <v>143</v>
      </c>
      <c r="I65" s="390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21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 t="shared" ref="F66" si="15">H66</f>
        <v>0</v>
      </c>
      <c r="G66" s="390"/>
      <c r="H66" s="389">
        <v>0</v>
      </c>
      <c r="I66" s="390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21" customHeight="1">
      <c r="A67" s="276"/>
      <c r="B67" s="222" t="s">
        <v>225</v>
      </c>
      <c r="C67" s="233"/>
      <c r="D67" s="224"/>
      <c r="E67" s="224"/>
      <c r="F67" s="254"/>
      <c r="G67" s="249"/>
      <c r="H67" s="254"/>
      <c r="I67" s="249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21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 t="shared" ref="F68:F69" si="16">H68</f>
        <v>0</v>
      </c>
      <c r="G68" s="390"/>
      <c r="H68" s="389">
        <v>0</v>
      </c>
      <c r="I68" s="390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21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 t="shared" si="16"/>
        <v>1</v>
      </c>
      <c r="G69" s="390"/>
      <c r="H69" s="389">
        <v>1</v>
      </c>
      <c r="I69" s="390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21" customHeight="1">
      <c r="A70" s="276"/>
      <c r="B70" s="222" t="s">
        <v>228</v>
      </c>
      <c r="C70" s="233"/>
      <c r="D70" s="223"/>
      <c r="E70" s="224"/>
      <c r="F70" s="254"/>
      <c r="G70" s="247"/>
      <c r="H70" s="254"/>
      <c r="I70" s="247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21" customHeight="1">
      <c r="A71" s="276"/>
      <c r="B71" s="222" t="s">
        <v>229</v>
      </c>
      <c r="C71" s="229"/>
      <c r="D71" s="223"/>
      <c r="E71" s="224"/>
      <c r="F71" s="254"/>
      <c r="G71" s="247"/>
      <c r="H71" s="254"/>
      <c r="I71" s="247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21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H72</f>
        <v>0</v>
      </c>
      <c r="G72" s="272">
        <f>I72</f>
        <v>0</v>
      </c>
      <c r="H72" s="218">
        <v>0</v>
      </c>
      <c r="I72" s="272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21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 t="shared" ref="F73:F74" si="17">H73</f>
        <v>0</v>
      </c>
      <c r="G73" s="272">
        <f t="shared" ref="G73:G74" si="18">I73</f>
        <v>0</v>
      </c>
      <c r="H73" s="218">
        <v>0</v>
      </c>
      <c r="I73" s="272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21" customHeight="1">
      <c r="A74" s="275"/>
      <c r="B74" s="217" t="s">
        <v>232</v>
      </c>
      <c r="C74" s="220"/>
      <c r="D74" s="221">
        <v>52000</v>
      </c>
      <c r="E74" s="218" t="s">
        <v>187</v>
      </c>
      <c r="F74" s="218">
        <f t="shared" si="17"/>
        <v>0</v>
      </c>
      <c r="G74" s="272">
        <f t="shared" si="18"/>
        <v>0</v>
      </c>
      <c r="H74" s="218">
        <v>0</v>
      </c>
      <c r="I74" s="272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17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265"/>
      <c r="I75" s="247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17.25" customHeight="1">
      <c r="A76" s="274" t="s">
        <v>188</v>
      </c>
      <c r="B76" s="267"/>
      <c r="C76" s="268"/>
      <c r="D76" s="225"/>
      <c r="E76" s="237"/>
      <c r="F76" s="265"/>
      <c r="G76" s="247"/>
      <c r="H76" s="265"/>
      <c r="I76" s="247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17.25" customHeight="1">
      <c r="A77" s="274" t="s">
        <v>127</v>
      </c>
      <c r="B77" s="267"/>
      <c r="C77" s="268"/>
      <c r="D77" s="230"/>
      <c r="E77" s="237"/>
      <c r="F77" s="265"/>
      <c r="G77" s="248"/>
      <c r="H77" s="265"/>
      <c r="I77" s="248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 t="shared" ref="F78" si="19">H78</f>
        <v>0</v>
      </c>
      <c r="G78" s="390"/>
      <c r="H78" s="389">
        <v>0</v>
      </c>
      <c r="I78" s="390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254"/>
      <c r="I79" s="247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254"/>
      <c r="I80" s="247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 t="shared" ref="F81" si="20">H81</f>
        <v>0</v>
      </c>
      <c r="G81" s="390"/>
      <c r="H81" s="389">
        <v>0</v>
      </c>
      <c r="I81" s="390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253"/>
      <c r="I82" s="250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254"/>
      <c r="I83" s="247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254"/>
      <c r="I84" s="247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 t="shared" ref="F85" si="21">H85</f>
        <v>0</v>
      </c>
      <c r="G85" s="394"/>
      <c r="H85" s="393">
        <v>0</v>
      </c>
      <c r="I85" s="394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60"/>
      <c r="I86" s="261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265"/>
      <c r="I87" s="248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254"/>
      <c r="I88" s="248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 t="shared" ref="F89" si="22">H89</f>
        <v>0</v>
      </c>
      <c r="G89" s="390"/>
      <c r="H89" s="389">
        <v>0</v>
      </c>
      <c r="I89" s="390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254"/>
      <c r="I90" s="247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264"/>
      <c r="I91" s="247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265"/>
      <c r="I92" s="266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265"/>
      <c r="I93" s="247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265"/>
      <c r="I94" s="247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265"/>
      <c r="I95" s="248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 t="shared" ref="F96" si="23">H96</f>
        <v>1117</v>
      </c>
      <c r="G96" s="390"/>
      <c r="H96" s="389">
        <v>1117</v>
      </c>
      <c r="I96" s="390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 t="shared" ref="F97:F105" si="24">H97</f>
        <v>1117</v>
      </c>
      <c r="G97" s="390"/>
      <c r="H97" s="389">
        <v>1117</v>
      </c>
      <c r="I97" s="390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 t="shared" si="24"/>
        <v>350</v>
      </c>
      <c r="G98" s="390"/>
      <c r="H98" s="389">
        <v>350</v>
      </c>
      <c r="I98" s="390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 t="shared" si="24"/>
        <v>330</v>
      </c>
      <c r="G99" s="390"/>
      <c r="H99" s="389">
        <v>330</v>
      </c>
      <c r="I99" s="390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 t="shared" si="24"/>
        <v>350</v>
      </c>
      <c r="G100" s="390"/>
      <c r="H100" s="389">
        <v>350</v>
      </c>
      <c r="I100" s="390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 t="shared" si="24"/>
        <v>0</v>
      </c>
      <c r="G101" s="390"/>
      <c r="H101" s="389">
        <v>0</v>
      </c>
      <c r="I101" s="390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 t="shared" si="24"/>
        <v>104</v>
      </c>
      <c r="G102" s="390"/>
      <c r="H102" s="389">
        <v>104</v>
      </c>
      <c r="I102" s="390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 t="shared" si="24"/>
        <v>0</v>
      </c>
      <c r="G103" s="390"/>
      <c r="H103" s="389">
        <v>0</v>
      </c>
      <c r="I103" s="390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 t="shared" si="24"/>
        <v>663</v>
      </c>
      <c r="G104" s="390"/>
      <c r="H104" s="389">
        <v>663</v>
      </c>
      <c r="I104" s="390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 t="shared" si="24"/>
        <v>498900</v>
      </c>
      <c r="G105" s="390"/>
      <c r="H105" s="389">
        <v>498900</v>
      </c>
      <c r="I105" s="390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252"/>
      <c r="I106" s="245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252"/>
      <c r="I107" s="24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 t="shared" ref="F108" si="25">H108</f>
        <v>267</v>
      </c>
      <c r="G108" s="390"/>
      <c r="H108" s="389">
        <v>267</v>
      </c>
      <c r="I108" s="390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 t="shared" ref="F109" si="26">H109</f>
        <v>20</v>
      </c>
      <c r="G109" s="390"/>
      <c r="H109" s="389">
        <v>20</v>
      </c>
      <c r="I109" s="390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253"/>
      <c r="I110" s="24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 t="shared" ref="F111" si="27">H111</f>
        <v>0</v>
      </c>
      <c r="G111" s="272">
        <f t="shared" ref="G111" si="28">I111</f>
        <v>0</v>
      </c>
      <c r="H111" s="218">
        <v>0</v>
      </c>
      <c r="I111" s="272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253"/>
      <c r="I112" s="245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257"/>
      <c r="I113" s="251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205"/>
      <c r="I114" s="204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205"/>
      <c r="I115" s="204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205"/>
      <c r="I116" s="204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205"/>
      <c r="I117" s="204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205"/>
      <c r="I118" s="204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205"/>
      <c r="I119" s="204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205"/>
      <c r="I120" s="204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205"/>
      <c r="I121" s="204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205"/>
      <c r="I122" s="204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205"/>
      <c r="I123" s="204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205"/>
      <c r="I124" s="204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205"/>
      <c r="I125" s="204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205"/>
      <c r="I126" s="204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205"/>
      <c r="I127" s="204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205"/>
      <c r="I128" s="207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205"/>
      <c r="I129" s="204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205"/>
      <c r="I130" s="204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205"/>
      <c r="I131" s="204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205"/>
      <c r="I132" s="204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205"/>
      <c r="I133" s="204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196"/>
      <c r="I134" s="208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196"/>
      <c r="I135" s="208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196"/>
      <c r="I136" s="208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196"/>
      <c r="I137" s="208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196"/>
      <c r="I138" s="208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196"/>
      <c r="I139" s="208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196"/>
      <c r="I140" s="208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196"/>
      <c r="I141" s="208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196"/>
      <c r="I142" s="208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196"/>
      <c r="I143" s="208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196"/>
      <c r="I144" s="208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195"/>
      <c r="I145" s="197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195"/>
      <c r="I146" s="197"/>
      <c r="J146" s="195"/>
    </row>
  </sheetData>
  <mergeCells count="115">
    <mergeCell ref="F51:G51"/>
    <mergeCell ref="H51:I51"/>
    <mergeCell ref="E5:E8"/>
    <mergeCell ref="B47:C47"/>
    <mergeCell ref="B55:C55"/>
    <mergeCell ref="B56:C56"/>
    <mergeCell ref="B96:C96"/>
    <mergeCell ref="B108:C108"/>
    <mergeCell ref="H5:I8"/>
    <mergeCell ref="A9:C9"/>
    <mergeCell ref="A5:C8"/>
    <mergeCell ref="B26:C26"/>
    <mergeCell ref="B27:C27"/>
    <mergeCell ref="B15:C15"/>
    <mergeCell ref="B20:C20"/>
    <mergeCell ref="B21:C21"/>
    <mergeCell ref="B22:C22"/>
    <mergeCell ref="B23:C23"/>
    <mergeCell ref="B24:C24"/>
    <mergeCell ref="B25:C25"/>
    <mergeCell ref="F20:G20"/>
    <mergeCell ref="F22:G22"/>
    <mergeCell ref="F6:G6"/>
    <mergeCell ref="F7:G7"/>
    <mergeCell ref="F23:G23"/>
    <mergeCell ref="F24:G24"/>
    <mergeCell ref="F26:G26"/>
    <mergeCell ref="F27:G27"/>
    <mergeCell ref="F29:G29"/>
    <mergeCell ref="F30:G30"/>
    <mergeCell ref="F31:G31"/>
    <mergeCell ref="J5:J8"/>
    <mergeCell ref="F15:G15"/>
    <mergeCell ref="F16:G16"/>
    <mergeCell ref="F17:G17"/>
    <mergeCell ref="F18:G18"/>
    <mergeCell ref="F37:G37"/>
    <mergeCell ref="F39:G39"/>
    <mergeCell ref="F40:G40"/>
    <mergeCell ref="F44:G44"/>
    <mergeCell ref="F50:G50"/>
    <mergeCell ref="F32:G32"/>
    <mergeCell ref="F33:G33"/>
    <mergeCell ref="F34:G34"/>
    <mergeCell ref="F35:G35"/>
    <mergeCell ref="F36:G36"/>
    <mergeCell ref="F100:G100"/>
    <mergeCell ref="F78:G78"/>
    <mergeCell ref="F81:G81"/>
    <mergeCell ref="F85:G85"/>
    <mergeCell ref="F89:G89"/>
    <mergeCell ref="F63:G63"/>
    <mergeCell ref="F65:G65"/>
    <mergeCell ref="F66:G66"/>
    <mergeCell ref="F68:G68"/>
    <mergeCell ref="F69:G69"/>
    <mergeCell ref="F108:G108"/>
    <mergeCell ref="F109:G109"/>
    <mergeCell ref="H15:I15"/>
    <mergeCell ref="H16:I16"/>
    <mergeCell ref="H17:I17"/>
    <mergeCell ref="H18:I18"/>
    <mergeCell ref="H20:I20"/>
    <mergeCell ref="H22:I22"/>
    <mergeCell ref="H23:I23"/>
    <mergeCell ref="H24:I24"/>
    <mergeCell ref="H26:I26"/>
    <mergeCell ref="H27:I27"/>
    <mergeCell ref="H29:I29"/>
    <mergeCell ref="H30:I30"/>
    <mergeCell ref="H31:I31"/>
    <mergeCell ref="F101:G101"/>
    <mergeCell ref="F102:G102"/>
    <mergeCell ref="F103:G103"/>
    <mergeCell ref="F104:G104"/>
    <mergeCell ref="F105:G105"/>
    <mergeCell ref="F96:G96"/>
    <mergeCell ref="F97:G97"/>
    <mergeCell ref="F98:G98"/>
    <mergeCell ref="F99:G99"/>
    <mergeCell ref="H109:I109"/>
    <mergeCell ref="H98:I98"/>
    <mergeCell ref="H99:I99"/>
    <mergeCell ref="H100:I100"/>
    <mergeCell ref="H101:I101"/>
    <mergeCell ref="H102:I102"/>
    <mergeCell ref="H81:I81"/>
    <mergeCell ref="H85:I85"/>
    <mergeCell ref="H89:I89"/>
    <mergeCell ref="H96:I96"/>
    <mergeCell ref="H97:I97"/>
    <mergeCell ref="H68:I68"/>
    <mergeCell ref="H69:I69"/>
    <mergeCell ref="A1:J1"/>
    <mergeCell ref="A2:J2"/>
    <mergeCell ref="A3:J3"/>
    <mergeCell ref="H103:I103"/>
    <mergeCell ref="H104:I104"/>
    <mergeCell ref="H105:I105"/>
    <mergeCell ref="H108:I108"/>
    <mergeCell ref="H63:I63"/>
    <mergeCell ref="H64:I64"/>
    <mergeCell ref="H65:I65"/>
    <mergeCell ref="H66:I66"/>
    <mergeCell ref="H78:I78"/>
    <mergeCell ref="H37:I37"/>
    <mergeCell ref="H39:I39"/>
    <mergeCell ref="H40:I40"/>
    <mergeCell ref="H44:I44"/>
    <mergeCell ref="H50:I50"/>
    <mergeCell ref="H32:I32"/>
    <mergeCell ref="H33:I33"/>
    <mergeCell ref="H34:I34"/>
    <mergeCell ref="H35:I35"/>
    <mergeCell ref="H36:I36"/>
  </mergeCells>
  <pageMargins left="0.59" right="0.2" top="0.55000000000000004" bottom="0.48" header="0.16" footer="3.937007874015748E-2"/>
  <pageSetup paperSize="9" scale="95" orientation="portrait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88" zoomScaleSheetLayoutView="100" workbookViewId="0">
      <selection activeCell="C71" sqref="C71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247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19664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246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</f>
        <v>240</v>
      </c>
      <c r="G15" s="390"/>
      <c r="H15" s="417">
        <v>129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</f>
        <v>330</v>
      </c>
      <c r="G16" s="390"/>
      <c r="H16" s="417">
        <v>174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</f>
        <v>596</v>
      </c>
      <c r="G17" s="390"/>
      <c r="H17" s="417">
        <v>358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</f>
        <v>369</v>
      </c>
      <c r="G18" s="390"/>
      <c r="H18" s="417">
        <v>204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</f>
        <v>1480</v>
      </c>
      <c r="G19" s="272">
        <f>ต.ค.53!I19+พ.ย.53!I19</f>
        <v>2114</v>
      </c>
      <c r="H19" s="306">
        <v>850</v>
      </c>
      <c r="I19" s="307">
        <v>1217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</f>
        <v>85</v>
      </c>
      <c r="G20" s="390"/>
      <c r="H20" s="417">
        <v>44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</f>
        <v>3</v>
      </c>
      <c r="G22" s="390"/>
      <c r="H22" s="417">
        <v>2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</f>
        <v>11</v>
      </c>
      <c r="G24" s="390"/>
      <c r="H24" s="417">
        <v>11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254"/>
      <c r="G25" s="247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</f>
        <v>0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</f>
        <v>2</v>
      </c>
      <c r="G27" s="390"/>
      <c r="H27" s="417">
        <v>1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</f>
        <v>307</v>
      </c>
      <c r="G29" s="390"/>
      <c r="H29" s="417">
        <v>154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</f>
        <v>144</v>
      </c>
      <c r="G30" s="390"/>
      <c r="H30" s="417">
        <f>H31+H32</f>
        <v>77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</f>
        <v>142</v>
      </c>
      <c r="G31" s="390"/>
      <c r="H31" s="417">
        <v>75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</f>
        <v>2</v>
      </c>
      <c r="G32" s="390"/>
      <c r="H32" s="417">
        <v>2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</f>
        <v>4</v>
      </c>
      <c r="G33" s="390"/>
      <c r="H33" s="417">
        <f>H34+H35</f>
        <v>3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</f>
        <v>3</v>
      </c>
      <c r="G35" s="390"/>
      <c r="H35" s="417">
        <v>3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</f>
        <v>119</v>
      </c>
      <c r="G36" s="390"/>
      <c r="H36" s="417">
        <v>64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</f>
        <v>120</v>
      </c>
      <c r="G37" s="390"/>
      <c r="H37" s="417">
        <v>117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</f>
        <v>0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</f>
        <v>0</v>
      </c>
      <c r="G44" s="394"/>
      <c r="H44" s="419">
        <v>0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285"/>
      <c r="C48" s="286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</f>
        <v>7</v>
      </c>
      <c r="G50" s="390"/>
      <c r="H50" s="417">
        <v>2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</f>
        <v>0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</f>
        <v>461</v>
      </c>
      <c r="G63" s="390"/>
      <c r="H63" s="417">
        <v>259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</f>
        <v>437</v>
      </c>
      <c r="G65" s="390"/>
      <c r="H65" s="417">
        <v>294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</f>
        <v>298</v>
      </c>
      <c r="G66" s="390"/>
      <c r="H66" s="417">
        <v>298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54"/>
      <c r="G67" s="249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</f>
        <v>0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</f>
        <v>0</v>
      </c>
      <c r="G72" s="272">
        <f>ต.ค.53!I72+พ.ย.53!I72</f>
        <v>0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</f>
        <v>0</v>
      </c>
      <c r="G73" s="272">
        <f>ต.ค.53!I73+พ.ย.53!I73</f>
        <v>0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232</v>
      </c>
      <c r="C74" s="220"/>
      <c r="D74" s="221">
        <v>52000</v>
      </c>
      <c r="E74" s="218" t="s">
        <v>187</v>
      </c>
      <c r="F74" s="218">
        <f>ต.ค.53!F74+พ.ย.53!H74</f>
        <v>0</v>
      </c>
      <c r="G74" s="272">
        <f>ต.ค.53!I74+พ.ย.53!I74</f>
        <v>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</f>
        <v>353</v>
      </c>
      <c r="G78" s="390"/>
      <c r="H78" s="417">
        <v>353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</f>
        <v>38</v>
      </c>
      <c r="G81" s="390"/>
      <c r="H81" s="417">
        <v>38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</f>
        <v>0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</f>
        <v>0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</f>
        <v>2398</v>
      </c>
      <c r="G96" s="390"/>
      <c r="H96" s="417">
        <v>1281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</f>
        <v>2398</v>
      </c>
      <c r="G97" s="390"/>
      <c r="H97" s="417">
        <v>1281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</f>
        <v>1172</v>
      </c>
      <c r="G98" s="390"/>
      <c r="H98" s="417">
        <v>822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</f>
        <v>740</v>
      </c>
      <c r="G99" s="390"/>
      <c r="H99" s="417">
        <v>410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</f>
        <v>1125</v>
      </c>
      <c r="G100" s="390"/>
      <c r="H100" s="417">
        <v>775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</f>
        <v>47</v>
      </c>
      <c r="G101" s="390"/>
      <c r="H101" s="417">
        <v>47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</f>
        <v>293</v>
      </c>
      <c r="G102" s="390"/>
      <c r="H102" s="417">
        <v>189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</f>
        <v>933</v>
      </c>
      <c r="G104" s="390"/>
      <c r="H104" s="417">
        <v>270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</f>
        <v>1659400</v>
      </c>
      <c r="G105" s="390"/>
      <c r="H105" s="417">
        <v>1160500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</f>
        <v>830</v>
      </c>
      <c r="G108" s="390"/>
      <c r="H108" s="417">
        <v>563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</f>
        <v>73</v>
      </c>
      <c r="G109" s="390"/>
      <c r="H109" s="417">
        <v>53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</f>
        <v>0</v>
      </c>
      <c r="G111" s="272">
        <f>ต.ค.53!I111+พ.ย.53!I111</f>
        <v>0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13"/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17"/>
      <c r="I113" s="318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19"/>
      <c r="I114" s="320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19"/>
      <c r="I115" s="320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19"/>
      <c r="I128" s="321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19"/>
      <c r="I130" s="320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22"/>
      <c r="I134" s="323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22"/>
      <c r="I135" s="323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24"/>
      <c r="I145" s="325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24"/>
      <c r="I146" s="325"/>
      <c r="J146" s="195"/>
    </row>
  </sheetData>
  <mergeCells count="115">
    <mergeCell ref="A1:J1"/>
    <mergeCell ref="A2:J2"/>
    <mergeCell ref="A3:J3"/>
    <mergeCell ref="A5:C8"/>
    <mergeCell ref="E5:E8"/>
    <mergeCell ref="H5:I8"/>
    <mergeCell ref="J5:J8"/>
    <mergeCell ref="F6:G6"/>
    <mergeCell ref="F7:G7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B24:C24"/>
    <mergeCell ref="F24:G24"/>
    <mergeCell ref="H24:I24"/>
    <mergeCell ref="B25:C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B55:C55"/>
    <mergeCell ref="F51:G51"/>
    <mergeCell ref="H51:I51"/>
    <mergeCell ref="F81:G81"/>
    <mergeCell ref="H81:I81"/>
    <mergeCell ref="F85:G85"/>
    <mergeCell ref="H85:I85"/>
    <mergeCell ref="F89:G89"/>
    <mergeCell ref="H89:I89"/>
    <mergeCell ref="F66:G66"/>
    <mergeCell ref="H66:I66"/>
    <mergeCell ref="F68:G68"/>
    <mergeCell ref="F69:G69"/>
    <mergeCell ref="F78:G78"/>
    <mergeCell ref="H78:I78"/>
    <mergeCell ref="H69:I69"/>
    <mergeCell ref="H68:I68"/>
    <mergeCell ref="F99:G99"/>
    <mergeCell ref="H99:I99"/>
    <mergeCell ref="F100:G100"/>
    <mergeCell ref="H100:I100"/>
    <mergeCell ref="F101:G101"/>
    <mergeCell ref="H101:I101"/>
    <mergeCell ref="B96:C96"/>
    <mergeCell ref="F96:G96"/>
    <mergeCell ref="H96:I96"/>
    <mergeCell ref="F97:G97"/>
    <mergeCell ref="H97:I97"/>
    <mergeCell ref="F98:G98"/>
    <mergeCell ref="H98:I98"/>
    <mergeCell ref="F105:G105"/>
    <mergeCell ref="H105:I105"/>
    <mergeCell ref="B108:C108"/>
    <mergeCell ref="F108:G108"/>
    <mergeCell ref="H108:I108"/>
    <mergeCell ref="F109:G109"/>
    <mergeCell ref="H109:I109"/>
    <mergeCell ref="F102:G102"/>
    <mergeCell ref="H102:I102"/>
    <mergeCell ref="F103:G103"/>
    <mergeCell ref="H103:I103"/>
    <mergeCell ref="F104:G104"/>
    <mergeCell ref="H104:I104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94" zoomScaleSheetLayoutView="100" workbookViewId="0">
      <selection activeCell="H108" sqref="H108:I108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58" customWidth="1"/>
    <col min="9" max="9" width="5.140625" style="359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248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330"/>
      <c r="I4" s="330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31">
        <v>19694</v>
      </c>
      <c r="I5" s="43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33"/>
      <c r="I6" s="43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249</v>
      </c>
      <c r="G7" s="416"/>
      <c r="H7" s="433"/>
      <c r="I7" s="43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35"/>
      <c r="I8" s="43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331"/>
      <c r="I9" s="332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33"/>
      <c r="I10" s="334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35"/>
      <c r="I11" s="336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35"/>
      <c r="I12" s="334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35"/>
      <c r="I13" s="334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35"/>
      <c r="I14" s="337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</f>
        <v>369</v>
      </c>
      <c r="G15" s="390"/>
      <c r="H15" s="427">
        <v>129</v>
      </c>
      <c r="I15" s="42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</f>
        <v>495</v>
      </c>
      <c r="G16" s="390"/>
      <c r="H16" s="427">
        <v>165</v>
      </c>
      <c r="I16" s="42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</f>
        <v>979</v>
      </c>
      <c r="G17" s="390"/>
      <c r="H17" s="427">
        <v>383</v>
      </c>
      <c r="I17" s="42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</f>
        <v>565</v>
      </c>
      <c r="G18" s="390"/>
      <c r="H18" s="427">
        <v>196</v>
      </c>
      <c r="I18" s="42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</f>
        <v>2310</v>
      </c>
      <c r="G19" s="272">
        <f>ต.ค.53!G19+พ.ย.53!I19+ธ.ค.53!I19</f>
        <v>3249</v>
      </c>
      <c r="H19" s="338">
        <v>830</v>
      </c>
      <c r="I19" s="339">
        <v>1135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</f>
        <v>125</v>
      </c>
      <c r="G20" s="390"/>
      <c r="H20" s="427">
        <v>40</v>
      </c>
      <c r="I20" s="42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40"/>
      <c r="I21" s="334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</f>
        <v>5</v>
      </c>
      <c r="G22" s="390"/>
      <c r="H22" s="427">
        <v>2</v>
      </c>
      <c r="I22" s="42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</f>
        <v>1</v>
      </c>
      <c r="G23" s="390"/>
      <c r="H23" s="427">
        <v>0</v>
      </c>
      <c r="I23" s="42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</f>
        <v>22</v>
      </c>
      <c r="G24" s="390"/>
      <c r="H24" s="427">
        <v>11</v>
      </c>
      <c r="I24" s="42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254"/>
      <c r="G25" s="247"/>
      <c r="H25" s="340"/>
      <c r="I25" s="334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</f>
        <v>0</v>
      </c>
      <c r="G26" s="390"/>
      <c r="H26" s="427">
        <v>0</v>
      </c>
      <c r="I26" s="42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</f>
        <v>2</v>
      </c>
      <c r="G27" s="390"/>
      <c r="H27" s="427">
        <v>0</v>
      </c>
      <c r="I27" s="42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41"/>
      <c r="I28" s="342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</f>
        <v>415</v>
      </c>
      <c r="G29" s="390"/>
      <c r="H29" s="427">
        <v>108</v>
      </c>
      <c r="I29" s="42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</f>
        <v>200</v>
      </c>
      <c r="G30" s="390"/>
      <c r="H30" s="427">
        <f>H31+H32</f>
        <v>56</v>
      </c>
      <c r="I30" s="42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</f>
        <v>198</v>
      </c>
      <c r="G31" s="390"/>
      <c r="H31" s="427">
        <v>56</v>
      </c>
      <c r="I31" s="42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</f>
        <v>2</v>
      </c>
      <c r="G32" s="390"/>
      <c r="H32" s="427">
        <v>0</v>
      </c>
      <c r="I32" s="42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</f>
        <v>4</v>
      </c>
      <c r="G33" s="390"/>
      <c r="H33" s="427">
        <f>H34+H35</f>
        <v>0</v>
      </c>
      <c r="I33" s="42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</f>
        <v>1</v>
      </c>
      <c r="G34" s="390"/>
      <c r="H34" s="427">
        <v>0</v>
      </c>
      <c r="I34" s="42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</f>
        <v>3</v>
      </c>
      <c r="G35" s="390"/>
      <c r="H35" s="427">
        <v>0</v>
      </c>
      <c r="I35" s="42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</f>
        <v>174</v>
      </c>
      <c r="G36" s="390"/>
      <c r="H36" s="427">
        <v>55</v>
      </c>
      <c r="I36" s="42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</f>
        <v>292</v>
      </c>
      <c r="G37" s="390"/>
      <c r="H37" s="427">
        <v>172</v>
      </c>
      <c r="I37" s="42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40"/>
      <c r="I38" s="334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</f>
        <v>0</v>
      </c>
      <c r="G39" s="390"/>
      <c r="H39" s="427">
        <v>0</v>
      </c>
      <c r="I39" s="42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</f>
        <v>1</v>
      </c>
      <c r="G40" s="390"/>
      <c r="H40" s="427">
        <v>0</v>
      </c>
      <c r="I40" s="42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43"/>
      <c r="I41" s="334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43"/>
      <c r="I42" s="334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40"/>
      <c r="I43" s="334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89">
        <f>ต.ค.53!F44+พ.ย.53!H44+ธ.ค.53!H44</f>
        <v>2</v>
      </c>
      <c r="G44" s="390"/>
      <c r="H44" s="429">
        <v>2</v>
      </c>
      <c r="I44" s="43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331"/>
      <c r="I45" s="332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35"/>
      <c r="I46" s="337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40"/>
      <c r="I47" s="334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28"/>
      <c r="C48" s="329" t="s">
        <v>172</v>
      </c>
      <c r="D48" s="230"/>
      <c r="E48" s="224"/>
      <c r="F48" s="254"/>
      <c r="G48" s="247"/>
      <c r="H48" s="340"/>
      <c r="I48" s="334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43"/>
      <c r="I49" s="334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</f>
        <v>10</v>
      </c>
      <c r="G50" s="390"/>
      <c r="H50" s="427">
        <v>3</v>
      </c>
      <c r="I50" s="42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</f>
        <v>1</v>
      </c>
      <c r="G51" s="390"/>
      <c r="H51" s="427">
        <v>1</v>
      </c>
      <c r="I51" s="42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43"/>
      <c r="I52" s="334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43"/>
      <c r="I53" s="334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40"/>
      <c r="I54" s="337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40"/>
      <c r="I55" s="334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40"/>
      <c r="I56" s="337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40"/>
      <c r="I57" s="334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40"/>
      <c r="I58" s="334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40"/>
      <c r="I59" s="334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40"/>
      <c r="I60" s="334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35"/>
      <c r="I61" s="334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35"/>
      <c r="I62" s="337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</f>
        <v>1718</v>
      </c>
      <c r="G63" s="390"/>
      <c r="H63" s="427">
        <v>1257</v>
      </c>
      <c r="I63" s="42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27"/>
      <c r="I64" s="42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</f>
        <v>1084</v>
      </c>
      <c r="G65" s="390"/>
      <c r="H65" s="427">
        <v>647</v>
      </c>
      <c r="I65" s="42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</f>
        <v>298</v>
      </c>
      <c r="G66" s="390"/>
      <c r="H66" s="427">
        <v>0</v>
      </c>
      <c r="I66" s="42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40"/>
      <c r="I67" s="344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</f>
        <v>0</v>
      </c>
      <c r="G68" s="390"/>
      <c r="H68" s="427">
        <v>0</v>
      </c>
      <c r="I68" s="42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</f>
        <v>1</v>
      </c>
      <c r="G69" s="390"/>
      <c r="H69" s="427">
        <v>0</v>
      </c>
      <c r="I69" s="42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40"/>
      <c r="I70" s="334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40"/>
      <c r="I71" s="334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</f>
        <v>0</v>
      </c>
      <c r="G72" s="272">
        <f>ต.ค.53!G72+พ.ย.53!I72+ธ.ค.53!I72</f>
        <v>0</v>
      </c>
      <c r="H72" s="338">
        <v>0</v>
      </c>
      <c r="I72" s="339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</f>
        <v>0</v>
      </c>
      <c r="G73" s="272">
        <f>ต.ค.53!G73+พ.ย.53!I73+ธ.ค.53!I73</f>
        <v>0</v>
      </c>
      <c r="H73" s="338">
        <v>0</v>
      </c>
      <c r="I73" s="339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232</v>
      </c>
      <c r="C74" s="220"/>
      <c r="D74" s="221">
        <v>52000</v>
      </c>
      <c r="E74" s="218" t="s">
        <v>187</v>
      </c>
      <c r="F74" s="218">
        <f>ต.ค.53!F74+พ.ย.53!H74+ธ.ค.53!H74</f>
        <v>0</v>
      </c>
      <c r="G74" s="272">
        <f>ต.ค.53!G74+พ.ย.53!I74+ธ.ค.53!I74</f>
        <v>0</v>
      </c>
      <c r="H74" s="338">
        <v>0</v>
      </c>
      <c r="I74" s="339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35"/>
      <c r="I75" s="334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35"/>
      <c r="I76" s="334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35"/>
      <c r="I77" s="337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</f>
        <v>952</v>
      </c>
      <c r="G78" s="390"/>
      <c r="H78" s="427">
        <v>599</v>
      </c>
      <c r="I78" s="42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40"/>
      <c r="I79" s="334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40"/>
      <c r="I80" s="334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</f>
        <v>94</v>
      </c>
      <c r="G81" s="390"/>
      <c r="H81" s="427">
        <v>56</v>
      </c>
      <c r="I81" s="42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45"/>
      <c r="I82" s="346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40"/>
      <c r="I83" s="334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40"/>
      <c r="I84" s="334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89">
        <f>ต.ค.53!F85+พ.ย.53!H85+ธ.ค.53!H85</f>
        <v>85</v>
      </c>
      <c r="G85" s="390"/>
      <c r="H85" s="429">
        <v>85</v>
      </c>
      <c r="I85" s="43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331"/>
      <c r="I86" s="332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35"/>
      <c r="I87" s="337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40"/>
      <c r="I88" s="337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</f>
        <v>0</v>
      </c>
      <c r="G89" s="390"/>
      <c r="H89" s="427">
        <v>0</v>
      </c>
      <c r="I89" s="42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40"/>
      <c r="I90" s="334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33"/>
      <c r="I91" s="334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35"/>
      <c r="I92" s="336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35"/>
      <c r="I93" s="334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35"/>
      <c r="I94" s="334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35"/>
      <c r="I95" s="334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</f>
        <v>3121</v>
      </c>
      <c r="G96" s="390"/>
      <c r="H96" s="427">
        <v>723</v>
      </c>
      <c r="I96" s="42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</f>
        <v>3121</v>
      </c>
      <c r="G97" s="390"/>
      <c r="H97" s="427">
        <v>723</v>
      </c>
      <c r="I97" s="42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</f>
        <v>1404</v>
      </c>
      <c r="G98" s="390"/>
      <c r="H98" s="427">
        <v>232</v>
      </c>
      <c r="I98" s="42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</f>
        <v>1008</v>
      </c>
      <c r="G99" s="390"/>
      <c r="H99" s="427">
        <v>268</v>
      </c>
      <c r="I99" s="42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</f>
        <v>1266</v>
      </c>
      <c r="G100" s="390"/>
      <c r="H100" s="427">
        <v>141</v>
      </c>
      <c r="I100" s="42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</f>
        <v>138</v>
      </c>
      <c r="G101" s="390"/>
      <c r="H101" s="427">
        <v>91</v>
      </c>
      <c r="I101" s="42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</f>
        <v>389</v>
      </c>
      <c r="G102" s="390"/>
      <c r="H102" s="427">
        <v>96</v>
      </c>
      <c r="I102" s="42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</f>
        <v>0</v>
      </c>
      <c r="G103" s="390"/>
      <c r="H103" s="427">
        <v>0</v>
      </c>
      <c r="I103" s="42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</f>
        <v>1328</v>
      </c>
      <c r="G104" s="390"/>
      <c r="H104" s="427">
        <v>395</v>
      </c>
      <c r="I104" s="42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</f>
        <v>2094050</v>
      </c>
      <c r="G105" s="390"/>
      <c r="H105" s="427">
        <v>434650</v>
      </c>
      <c r="I105" s="42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47"/>
      <c r="I106" s="342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47"/>
      <c r="I107" s="348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</f>
        <v>1475</v>
      </c>
      <c r="G108" s="390"/>
      <c r="H108" s="427">
        <v>645</v>
      </c>
      <c r="I108" s="42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</f>
        <v>125</v>
      </c>
      <c r="G109" s="390"/>
      <c r="H109" s="427">
        <v>52</v>
      </c>
      <c r="I109" s="42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45"/>
      <c r="I110" s="348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</f>
        <v>1</v>
      </c>
      <c r="G111" s="272">
        <f>ต.ค.53!G111+พ.ย.53!I111+ธ.ค.53!I111</f>
        <v>60</v>
      </c>
      <c r="H111" s="338">
        <v>1</v>
      </c>
      <c r="I111" s="339">
        <v>60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45"/>
      <c r="I112" s="342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49"/>
      <c r="I113" s="350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51"/>
      <c r="I114" s="352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51"/>
      <c r="I115" s="352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51"/>
      <c r="I116" s="352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51"/>
      <c r="I117" s="352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51"/>
      <c r="I118" s="352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51"/>
      <c r="I119" s="352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51"/>
      <c r="I120" s="352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51"/>
      <c r="I121" s="352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51"/>
      <c r="I122" s="352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51"/>
      <c r="I123" s="352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51"/>
      <c r="I124" s="352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51"/>
      <c r="I125" s="352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51"/>
      <c r="I126" s="352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51"/>
      <c r="I127" s="352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51"/>
      <c r="I128" s="353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51"/>
      <c r="I129" s="352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51"/>
      <c r="I130" s="352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51"/>
      <c r="I131" s="352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51"/>
      <c r="I132" s="352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51"/>
      <c r="I133" s="352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54"/>
      <c r="I134" s="355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54"/>
      <c r="I135" s="355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54"/>
      <c r="I136" s="355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54"/>
      <c r="I137" s="355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54"/>
      <c r="I138" s="355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54"/>
      <c r="I139" s="355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54"/>
      <c r="I140" s="355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54"/>
      <c r="I141" s="355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54"/>
      <c r="I142" s="355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54"/>
      <c r="I143" s="355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54"/>
      <c r="I144" s="355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56"/>
      <c r="I145" s="357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56"/>
      <c r="I146" s="357"/>
      <c r="J146" s="195"/>
    </row>
  </sheetData>
  <mergeCells count="115"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B26:C26"/>
    <mergeCell ref="F26:G26"/>
    <mergeCell ref="H26:I26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F44:G44"/>
    <mergeCell ref="H44:I44"/>
    <mergeCell ref="B47:C47"/>
    <mergeCell ref="F50:G50"/>
    <mergeCell ref="H50:I50"/>
    <mergeCell ref="B55:C55"/>
    <mergeCell ref="F37:G37"/>
    <mergeCell ref="H37:I37"/>
    <mergeCell ref="F39:G39"/>
    <mergeCell ref="H39:I39"/>
    <mergeCell ref="F40:G40"/>
    <mergeCell ref="H40:I40"/>
    <mergeCell ref="F51:G51"/>
    <mergeCell ref="H51:I51"/>
    <mergeCell ref="F66:G66"/>
    <mergeCell ref="H66:I66"/>
    <mergeCell ref="F68:G68"/>
    <mergeCell ref="H68:I68"/>
    <mergeCell ref="F69:G69"/>
    <mergeCell ref="H69:I69"/>
    <mergeCell ref="B56:C56"/>
    <mergeCell ref="F63:G63"/>
    <mergeCell ref="H63:I63"/>
    <mergeCell ref="H64:I64"/>
    <mergeCell ref="F65:G65"/>
    <mergeCell ref="H65:I65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109" zoomScaleSheetLayoutView="100" workbookViewId="0">
      <selection activeCell="F90" sqref="F90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250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238871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251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</f>
        <v>545</v>
      </c>
      <c r="G15" s="390"/>
      <c r="H15" s="417">
        <v>176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</f>
        <v>608</v>
      </c>
      <c r="G16" s="390"/>
      <c r="H16" s="417">
        <v>113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</f>
        <v>1381</v>
      </c>
      <c r="G17" s="390"/>
      <c r="H17" s="417">
        <v>402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</f>
        <v>829</v>
      </c>
      <c r="G18" s="390"/>
      <c r="H18" s="417">
        <v>264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</f>
        <v>3038</v>
      </c>
      <c r="G19" s="272">
        <f>ต.ค.53!G19+พ.ย.53!I19+ธ.ค.53!I19+ม.ค.54!I19</f>
        <v>4349</v>
      </c>
      <c r="H19" s="306">
        <v>728</v>
      </c>
      <c r="I19" s="307">
        <v>1100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</f>
        <v>165</v>
      </c>
      <c r="G20" s="390"/>
      <c r="H20" s="417">
        <v>40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</f>
        <v>10</v>
      </c>
      <c r="G22" s="390"/>
      <c r="H22" s="417">
        <v>5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</f>
        <v>33</v>
      </c>
      <c r="G24" s="390"/>
      <c r="H24" s="417">
        <v>11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254"/>
      <c r="G25" s="247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</f>
        <v>0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</f>
        <v>2</v>
      </c>
      <c r="G27" s="390"/>
      <c r="H27" s="417">
        <v>0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</f>
        <v>520</v>
      </c>
      <c r="G29" s="390"/>
      <c r="H29" s="417">
        <v>105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</f>
        <v>275</v>
      </c>
      <c r="G30" s="390"/>
      <c r="H30" s="417">
        <f>H31+H32</f>
        <v>75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</f>
        <v>271</v>
      </c>
      <c r="G31" s="390"/>
      <c r="H31" s="417">
        <v>73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</f>
        <v>4</v>
      </c>
      <c r="G32" s="390"/>
      <c r="H32" s="417">
        <v>2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</f>
        <v>4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</f>
        <v>3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</f>
        <v>223</v>
      </c>
      <c r="G36" s="390"/>
      <c r="H36" s="417">
        <v>49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</f>
        <v>317</v>
      </c>
      <c r="G37" s="390"/>
      <c r="H37" s="417">
        <v>25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</f>
        <v>132</v>
      </c>
      <c r="G39" s="390"/>
      <c r="H39" s="417">
        <v>132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</f>
        <v>6</v>
      </c>
      <c r="G44" s="394"/>
      <c r="H44" s="419">
        <v>4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60"/>
      <c r="C48" s="361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</f>
        <v>13</v>
      </c>
      <c r="G50" s="390"/>
      <c r="H50" s="417">
        <v>3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</f>
        <v>1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</f>
        <v>2365</v>
      </c>
      <c r="G63" s="390"/>
      <c r="H63" s="417">
        <v>647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</f>
        <v>1772</v>
      </c>
      <c r="G65" s="390"/>
      <c r="H65" s="417">
        <v>688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</f>
        <v>808</v>
      </c>
      <c r="G66" s="390"/>
      <c r="H66" s="417">
        <v>510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</f>
        <v>0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</f>
        <v>0</v>
      </c>
      <c r="G72" s="272">
        <f>ต.ค.53!G72+พ.ย.53!I72+ธ.ค.53!I72+ม.ค.54!I72</f>
        <v>0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</f>
        <v>0</v>
      </c>
      <c r="G73" s="272">
        <f>ต.ค.53!G73+พ.ย.53!I73+ธ.ค.53!I73+ม.ค.54!I73</f>
        <v>0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232</v>
      </c>
      <c r="C74" s="220"/>
      <c r="D74" s="221">
        <v>52000</v>
      </c>
      <c r="E74" s="218" t="s">
        <v>187</v>
      </c>
      <c r="F74" s="218">
        <f>ต.ค.53!F74+พ.ย.53!H74+ธ.ค.53!H74+ม.ค.54!H74</f>
        <v>0</v>
      </c>
      <c r="G74" s="272">
        <f>ต.ค.53!G74+พ.ย.53!I74+ธ.ค.53!I74+ม.ค.54!I74</f>
        <v>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</f>
        <v>1870</v>
      </c>
      <c r="G78" s="390"/>
      <c r="H78" s="417">
        <v>918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</f>
        <v>94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</f>
        <v>85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</f>
        <v>0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</f>
        <v>6833</v>
      </c>
      <c r="G96" s="390"/>
      <c r="H96" s="417">
        <v>3712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</f>
        <v>6833</v>
      </c>
      <c r="G97" s="390"/>
      <c r="H97" s="417">
        <v>3712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</f>
        <v>3921</v>
      </c>
      <c r="G98" s="390"/>
      <c r="H98" s="417">
        <v>2517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</f>
        <v>3520</v>
      </c>
      <c r="G99" s="390"/>
      <c r="H99" s="417">
        <v>2512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</f>
        <v>1563</v>
      </c>
      <c r="G100" s="390"/>
      <c r="H100" s="417">
        <v>297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</f>
        <v>2358</v>
      </c>
      <c r="G101" s="390"/>
      <c r="H101" s="417">
        <v>2220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</f>
        <v>613</v>
      </c>
      <c r="G102" s="390"/>
      <c r="H102" s="417">
        <v>224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</f>
        <v>2299</v>
      </c>
      <c r="G104" s="390"/>
      <c r="H104" s="417">
        <v>971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</f>
        <v>5077050</v>
      </c>
      <c r="G105" s="390"/>
      <c r="H105" s="417">
        <v>2983000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</f>
        <v>2128</v>
      </c>
      <c r="G108" s="390"/>
      <c r="H108" s="417">
        <v>653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</f>
        <v>183</v>
      </c>
      <c r="G109" s="390"/>
      <c r="H109" s="417">
        <v>58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</f>
        <v>2</v>
      </c>
      <c r="G111" s="272">
        <f>ต.ค.53!G111+พ.ย.53!I111+ธ.ค.53!I111+ม.ค.54!I111</f>
        <v>75</v>
      </c>
      <c r="H111" s="306">
        <v>1</v>
      </c>
      <c r="I111" s="307">
        <v>15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13"/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17"/>
      <c r="I113" s="318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19"/>
      <c r="I114" s="320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19"/>
      <c r="I115" s="320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19"/>
      <c r="I128" s="321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19"/>
      <c r="I130" s="320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22"/>
      <c r="I134" s="323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22"/>
      <c r="I135" s="323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24"/>
      <c r="I145" s="325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24"/>
      <c r="I146" s="325"/>
      <c r="J146" s="195"/>
    </row>
  </sheetData>
  <mergeCells count="115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85" zoomScaleSheetLayoutView="100" workbookViewId="0">
      <selection activeCell="F56" sqref="F56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252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238902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253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</f>
        <v>766</v>
      </c>
      <c r="G15" s="390"/>
      <c r="H15" s="417">
        <v>221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</f>
        <v>767</v>
      </c>
      <c r="G16" s="390"/>
      <c r="H16" s="417">
        <v>159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</f>
        <v>1788</v>
      </c>
      <c r="G17" s="390"/>
      <c r="H17" s="417">
        <v>407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</f>
        <v>1050</v>
      </c>
      <c r="G18" s="390"/>
      <c r="H18" s="417">
        <v>221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</f>
        <v>3895</v>
      </c>
      <c r="G19" s="272">
        <f>ต.ค.53!G19+พ.ย.53!I19+ธ.ค.53!I19+ม.ค.54!I19+ก.พ.54!I19</f>
        <v>5594</v>
      </c>
      <c r="H19" s="306">
        <v>857</v>
      </c>
      <c r="I19" s="307">
        <v>1245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</f>
        <v>205</v>
      </c>
      <c r="G20" s="390"/>
      <c r="H20" s="417">
        <v>40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</f>
        <v>10</v>
      </c>
      <c r="G22" s="390"/>
      <c r="H22" s="417">
        <v>0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</f>
        <v>45</v>
      </c>
      <c r="G24" s="390"/>
      <c r="H24" s="417">
        <v>12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254"/>
      <c r="G25" s="247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</f>
        <v>16</v>
      </c>
      <c r="G26" s="390"/>
      <c r="H26" s="417">
        <v>16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</f>
        <v>5</v>
      </c>
      <c r="G27" s="390"/>
      <c r="H27" s="417">
        <v>3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</f>
        <v>631</v>
      </c>
      <c r="G29" s="390"/>
      <c r="H29" s="417">
        <v>111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</f>
        <v>315</v>
      </c>
      <c r="G30" s="390"/>
      <c r="H30" s="417">
        <f>H31+H32</f>
        <v>40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</f>
        <v>311</v>
      </c>
      <c r="G31" s="390"/>
      <c r="H31" s="417">
        <v>40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</f>
        <v>4</v>
      </c>
      <c r="G32" s="390"/>
      <c r="H32" s="417">
        <v>0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</f>
        <v>4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</f>
        <v>3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</f>
        <v>285</v>
      </c>
      <c r="G36" s="390"/>
      <c r="H36" s="417">
        <v>62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</f>
        <v>481</v>
      </c>
      <c r="G37" s="390"/>
      <c r="H37" s="417">
        <v>164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89">
        <f>ต.ค.53!F44+พ.ย.53!H44+ธ.ค.53!H44+ม.ค.54!H44+ก.พ.54!H44</f>
        <v>12</v>
      </c>
      <c r="G44" s="390"/>
      <c r="H44" s="419">
        <v>6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62"/>
      <c r="C48" s="363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</f>
        <v>15</v>
      </c>
      <c r="G50" s="390"/>
      <c r="H50" s="417">
        <v>2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</f>
        <v>1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</f>
        <v>2837</v>
      </c>
      <c r="G63" s="390"/>
      <c r="H63" s="417">
        <v>472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</f>
        <v>2199</v>
      </c>
      <c r="G65" s="390"/>
      <c r="H65" s="417">
        <v>427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</f>
        <v>1208</v>
      </c>
      <c r="G66" s="390"/>
      <c r="H66" s="417">
        <v>400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</f>
        <v>0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</f>
        <v>0</v>
      </c>
      <c r="G72" s="272">
        <f>ต.ค.53!G72+พ.ย.53!I72+ธ.ค.53!I72+ม.ค.54!I72+ก.พ.54!I72</f>
        <v>0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</f>
        <v>1</v>
      </c>
      <c r="G73" s="272">
        <f>ต.ค.53!G73+พ.ย.53!I73+ธ.ค.53!I73+ม.ค.54!I73+ก.พ.54!I73</f>
        <v>21</v>
      </c>
      <c r="H73" s="306">
        <v>1</v>
      </c>
      <c r="I73" s="307">
        <v>21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</f>
        <v>0</v>
      </c>
      <c r="G74" s="272">
        <f>ต.ค.53!G74+พ.ย.53!I74+ธ.ค.53!I74+ม.ค.54!I74+ก.พ.54!I74</f>
        <v>0</v>
      </c>
      <c r="H74" s="306">
        <v>0</v>
      </c>
      <c r="I74" s="307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</f>
        <v>2229</v>
      </c>
      <c r="G78" s="390"/>
      <c r="H78" s="417">
        <v>359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</f>
        <v>94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89">
        <f>ต.ค.53!F85+พ.ย.53!H85+ธ.ค.53!H85+ม.ค.54!H85+ก.พ.54!H85</f>
        <v>85</v>
      </c>
      <c r="G85" s="390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</f>
        <v>226</v>
      </c>
      <c r="G89" s="390"/>
      <c r="H89" s="417">
        <v>226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</f>
        <v>19656</v>
      </c>
      <c r="G96" s="390"/>
      <c r="H96" s="417">
        <v>12823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</f>
        <v>19656</v>
      </c>
      <c r="G97" s="390"/>
      <c r="H97" s="417">
        <v>12823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</f>
        <v>13994</v>
      </c>
      <c r="G98" s="390"/>
      <c r="H98" s="417">
        <v>10073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</f>
        <v>7677</v>
      </c>
      <c r="G99" s="390"/>
      <c r="H99" s="417">
        <v>4157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</f>
        <v>2566</v>
      </c>
      <c r="G100" s="390"/>
      <c r="H100" s="417">
        <v>1003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</f>
        <v>11428</v>
      </c>
      <c r="G101" s="390"/>
      <c r="H101" s="417">
        <v>9070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</f>
        <v>2029</v>
      </c>
      <c r="G102" s="390"/>
      <c r="H102" s="417">
        <v>1416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</f>
        <v>3633</v>
      </c>
      <c r="G104" s="390"/>
      <c r="H104" s="417">
        <v>1334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</f>
        <v>17388025</v>
      </c>
      <c r="G105" s="390"/>
      <c r="H105" s="417">
        <v>12310975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</f>
        <v>2590</v>
      </c>
      <c r="G108" s="390"/>
      <c r="H108" s="417">
        <v>462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</f>
        <v>244</v>
      </c>
      <c r="G109" s="390"/>
      <c r="H109" s="417">
        <v>61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</f>
        <v>2</v>
      </c>
      <c r="G111" s="272">
        <f>ต.ค.53!G111+พ.ย.53!I111+ธ.ค.53!I111+ม.ค.54!I111+ก.พ.54!I111</f>
        <v>75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13" t="s">
        <v>255</v>
      </c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17"/>
      <c r="I113" s="318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19"/>
      <c r="I114" s="320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19"/>
      <c r="I115" s="320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19"/>
      <c r="I128" s="321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19"/>
      <c r="I130" s="320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22"/>
      <c r="I134" s="323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22"/>
      <c r="I135" s="323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24"/>
      <c r="I145" s="325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24"/>
      <c r="I146" s="325"/>
      <c r="J146" s="195"/>
    </row>
  </sheetData>
  <mergeCells count="115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88" zoomScaleSheetLayoutView="100" workbookViewId="0">
      <selection activeCell="F12" sqref="F12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58" customWidth="1"/>
    <col min="9" max="9" width="5.140625" style="359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257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330"/>
      <c r="I4" s="330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31">
        <v>238930</v>
      </c>
      <c r="I5" s="43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33"/>
      <c r="I6" s="43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256</v>
      </c>
      <c r="G7" s="416"/>
      <c r="H7" s="433"/>
      <c r="I7" s="43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35"/>
      <c r="I8" s="43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331"/>
      <c r="I9" s="332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33"/>
      <c r="I10" s="334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35"/>
      <c r="I11" s="336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35"/>
      <c r="I12" s="334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35"/>
      <c r="I13" s="334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35"/>
      <c r="I14" s="337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</f>
        <v>780</v>
      </c>
      <c r="G15" s="390"/>
      <c r="H15" s="427">
        <v>14</v>
      </c>
      <c r="I15" s="42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</f>
        <v>1027</v>
      </c>
      <c r="G16" s="390"/>
      <c r="H16" s="427">
        <v>260</v>
      </c>
      <c r="I16" s="42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</f>
        <v>2161</v>
      </c>
      <c r="G17" s="390"/>
      <c r="H17" s="427">
        <v>373</v>
      </c>
      <c r="I17" s="42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</f>
        <v>1418</v>
      </c>
      <c r="G18" s="390"/>
      <c r="H18" s="427">
        <v>368</v>
      </c>
      <c r="I18" s="42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</f>
        <v>4685</v>
      </c>
      <c r="G19" s="272">
        <f>ต.ค.53!G19+พ.ย.53!I19+ธ.ค.53!I19+ม.ค.54!I19+ก.พ.54!I19+มี.ค.54!I19</f>
        <v>6710</v>
      </c>
      <c r="H19" s="338">
        <v>790</v>
      </c>
      <c r="I19" s="339">
        <v>1116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</f>
        <v>245</v>
      </c>
      <c r="G20" s="390"/>
      <c r="H20" s="427">
        <v>40</v>
      </c>
      <c r="I20" s="42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40"/>
      <c r="I21" s="334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</f>
        <v>12</v>
      </c>
      <c r="G22" s="390"/>
      <c r="H22" s="427">
        <v>2</v>
      </c>
      <c r="I22" s="42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</f>
        <v>1</v>
      </c>
      <c r="G23" s="390"/>
      <c r="H23" s="427">
        <v>0</v>
      </c>
      <c r="I23" s="42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</f>
        <v>56</v>
      </c>
      <c r="G24" s="390"/>
      <c r="H24" s="427">
        <v>11</v>
      </c>
      <c r="I24" s="42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40"/>
      <c r="I25" s="334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</f>
        <v>31</v>
      </c>
      <c r="G26" s="390"/>
      <c r="H26" s="427">
        <v>15</v>
      </c>
      <c r="I26" s="42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</f>
        <v>113</v>
      </c>
      <c r="G27" s="390"/>
      <c r="H27" s="427">
        <v>108</v>
      </c>
      <c r="I27" s="42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41"/>
      <c r="I28" s="342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</f>
        <v>779</v>
      </c>
      <c r="G29" s="390"/>
      <c r="H29" s="427">
        <v>148</v>
      </c>
      <c r="I29" s="42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</f>
        <v>372</v>
      </c>
      <c r="G30" s="390"/>
      <c r="H30" s="427">
        <f>H31+H32</f>
        <v>57</v>
      </c>
      <c r="I30" s="42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</f>
        <v>368</v>
      </c>
      <c r="G31" s="390"/>
      <c r="H31" s="427">
        <v>57</v>
      </c>
      <c r="I31" s="42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</f>
        <v>4</v>
      </c>
      <c r="G32" s="390"/>
      <c r="H32" s="427">
        <v>0</v>
      </c>
      <c r="I32" s="42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</f>
        <v>5</v>
      </c>
      <c r="G33" s="390"/>
      <c r="H33" s="427">
        <f>H34+H35</f>
        <v>1</v>
      </c>
      <c r="I33" s="42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</f>
        <v>1</v>
      </c>
      <c r="G34" s="390"/>
      <c r="H34" s="427">
        <v>0</v>
      </c>
      <c r="I34" s="42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</f>
        <v>4</v>
      </c>
      <c r="G35" s="390"/>
      <c r="H35" s="427">
        <v>1</v>
      </c>
      <c r="I35" s="42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</f>
        <v>346</v>
      </c>
      <c r="G36" s="390"/>
      <c r="H36" s="427">
        <v>61</v>
      </c>
      <c r="I36" s="42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</f>
        <v>646</v>
      </c>
      <c r="G37" s="390"/>
      <c r="H37" s="427">
        <v>165</v>
      </c>
      <c r="I37" s="42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40"/>
      <c r="I38" s="334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</f>
        <v>132</v>
      </c>
      <c r="G39" s="390"/>
      <c r="H39" s="427">
        <v>0</v>
      </c>
      <c r="I39" s="42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</f>
        <v>1</v>
      </c>
      <c r="G40" s="390"/>
      <c r="H40" s="427">
        <v>0</v>
      </c>
      <c r="I40" s="42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43"/>
      <c r="I41" s="334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43"/>
      <c r="I42" s="334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40"/>
      <c r="I43" s="334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</f>
        <v>15</v>
      </c>
      <c r="G44" s="394"/>
      <c r="H44" s="429">
        <v>3</v>
      </c>
      <c r="I44" s="43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331"/>
      <c r="I45" s="332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35"/>
      <c r="I46" s="337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40"/>
      <c r="I47" s="334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64"/>
      <c r="C48" s="365" t="s">
        <v>172</v>
      </c>
      <c r="D48" s="230"/>
      <c r="E48" s="224"/>
      <c r="F48" s="254"/>
      <c r="G48" s="247"/>
      <c r="H48" s="340"/>
      <c r="I48" s="334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43"/>
      <c r="I49" s="334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</f>
        <v>16</v>
      </c>
      <c r="G50" s="390"/>
      <c r="H50" s="427">
        <v>1</v>
      </c>
      <c r="I50" s="42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</f>
        <v>1</v>
      </c>
      <c r="G51" s="390"/>
      <c r="H51" s="427">
        <v>0</v>
      </c>
      <c r="I51" s="42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43"/>
      <c r="I52" s="334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43"/>
      <c r="I53" s="334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40"/>
      <c r="I54" s="337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40"/>
      <c r="I55" s="334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40"/>
      <c r="I56" s="337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40"/>
      <c r="I57" s="334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40"/>
      <c r="I58" s="334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40"/>
      <c r="I59" s="334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40"/>
      <c r="I60" s="334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35"/>
      <c r="I61" s="334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35"/>
      <c r="I62" s="337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</f>
        <v>3179</v>
      </c>
      <c r="G63" s="390"/>
      <c r="H63" s="427">
        <v>342</v>
      </c>
      <c r="I63" s="42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27"/>
      <c r="I64" s="42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</f>
        <v>2539</v>
      </c>
      <c r="G65" s="390"/>
      <c r="H65" s="427">
        <v>340</v>
      </c>
      <c r="I65" s="42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</f>
        <v>1208</v>
      </c>
      <c r="G66" s="390"/>
      <c r="H66" s="427">
        <v>0</v>
      </c>
      <c r="I66" s="42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40"/>
      <c r="I67" s="344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</f>
        <v>0</v>
      </c>
      <c r="G68" s="390"/>
      <c r="H68" s="427">
        <v>0</v>
      </c>
      <c r="I68" s="42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</f>
        <v>1</v>
      </c>
      <c r="G69" s="390"/>
      <c r="H69" s="427">
        <v>0</v>
      </c>
      <c r="I69" s="42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40"/>
      <c r="I70" s="334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40"/>
      <c r="I71" s="334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</f>
        <v>0</v>
      </c>
      <c r="G72" s="272">
        <f>ต.ค.53!G72+พ.ย.53!I72+ธ.ค.53!I72+ม.ค.54!I72+ก.พ.54!I72+มี.ค.54!I72</f>
        <v>0</v>
      </c>
      <c r="H72" s="338">
        <v>0</v>
      </c>
      <c r="I72" s="339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</f>
        <v>1</v>
      </c>
      <c r="G73" s="272">
        <f>ต.ค.53!G73+พ.ย.53!I73+ธ.ค.53!I73+ม.ค.54!I73+ก.พ.54!I73+มี.ค.54!I73</f>
        <v>21</v>
      </c>
      <c r="H73" s="338">
        <v>0</v>
      </c>
      <c r="I73" s="339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</f>
        <v>0</v>
      </c>
      <c r="G74" s="272">
        <f>ต.ค.53!G74+พ.ย.53!I74+ธ.ค.53!I74+ม.ค.54!I74+ก.พ.54!I74+มี.ค.54!I74</f>
        <v>0</v>
      </c>
      <c r="H74" s="338">
        <v>0</v>
      </c>
      <c r="I74" s="339">
        <v>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35"/>
      <c r="I75" s="334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35"/>
      <c r="I76" s="334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35"/>
      <c r="I77" s="337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</f>
        <v>2686</v>
      </c>
      <c r="G78" s="390"/>
      <c r="H78" s="427">
        <v>457</v>
      </c>
      <c r="I78" s="42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40"/>
      <c r="I79" s="334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40"/>
      <c r="I80" s="334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</f>
        <v>107</v>
      </c>
      <c r="G81" s="390"/>
      <c r="H81" s="427">
        <v>13</v>
      </c>
      <c r="I81" s="42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45"/>
      <c r="I82" s="346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40"/>
      <c r="I83" s="334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40"/>
      <c r="I84" s="334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</f>
        <v>85</v>
      </c>
      <c r="G85" s="394"/>
      <c r="H85" s="429">
        <v>0</v>
      </c>
      <c r="I85" s="43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331"/>
      <c r="I86" s="332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35"/>
      <c r="I87" s="337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40"/>
      <c r="I88" s="337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</f>
        <v>226</v>
      </c>
      <c r="G89" s="390"/>
      <c r="H89" s="427">
        <v>0</v>
      </c>
      <c r="I89" s="42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40"/>
      <c r="I90" s="334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33"/>
      <c r="I91" s="334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35"/>
      <c r="I92" s="336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35"/>
      <c r="I93" s="334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35"/>
      <c r="I94" s="334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35"/>
      <c r="I95" s="334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</f>
        <v>24526</v>
      </c>
      <c r="G96" s="390"/>
      <c r="H96" s="427">
        <v>4870</v>
      </c>
      <c r="I96" s="42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</f>
        <v>24526</v>
      </c>
      <c r="G97" s="390"/>
      <c r="H97" s="427">
        <v>4870</v>
      </c>
      <c r="I97" s="42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</f>
        <v>18019</v>
      </c>
      <c r="G98" s="390"/>
      <c r="H98" s="427">
        <v>4025</v>
      </c>
      <c r="I98" s="42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</f>
        <v>9180</v>
      </c>
      <c r="G99" s="390"/>
      <c r="H99" s="427">
        <v>1503</v>
      </c>
      <c r="I99" s="42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</f>
        <v>3712</v>
      </c>
      <c r="G100" s="390"/>
      <c r="H100" s="427">
        <v>1146</v>
      </c>
      <c r="I100" s="42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</f>
        <v>14307</v>
      </c>
      <c r="G101" s="390"/>
      <c r="H101" s="427">
        <v>2879</v>
      </c>
      <c r="I101" s="42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</f>
        <v>2806</v>
      </c>
      <c r="G102" s="390"/>
      <c r="H102" s="427">
        <v>777</v>
      </c>
      <c r="I102" s="42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</f>
        <v>0</v>
      </c>
      <c r="G103" s="390"/>
      <c r="H103" s="427">
        <v>0</v>
      </c>
      <c r="I103" s="42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</f>
        <v>3701</v>
      </c>
      <c r="G104" s="390"/>
      <c r="H104" s="427">
        <v>68</v>
      </c>
      <c r="I104" s="42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</f>
        <v>22698450</v>
      </c>
      <c r="G105" s="390"/>
      <c r="H105" s="427">
        <v>5310425</v>
      </c>
      <c r="I105" s="42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47"/>
      <c r="I106" s="342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47"/>
      <c r="I107" s="348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</f>
        <v>2997</v>
      </c>
      <c r="G108" s="390"/>
      <c r="H108" s="427">
        <v>407</v>
      </c>
      <c r="I108" s="42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</f>
        <v>329</v>
      </c>
      <c r="G109" s="390"/>
      <c r="H109" s="427">
        <v>85</v>
      </c>
      <c r="I109" s="42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45"/>
      <c r="I110" s="348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</f>
        <v>2</v>
      </c>
      <c r="G111" s="272">
        <f>ต.ค.53!G111+พ.ย.53!I111+ธ.ค.53!I111+ม.ค.54!I111+ก.พ.54!I111+มี.ค.54!I111</f>
        <v>75</v>
      </c>
      <c r="H111" s="338">
        <v>0</v>
      </c>
      <c r="I111" s="339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45" t="s">
        <v>255</v>
      </c>
      <c r="I112" s="342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49"/>
      <c r="I113" s="350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51"/>
      <c r="I114" s="352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51"/>
      <c r="I115" s="352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51"/>
      <c r="I116" s="352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51"/>
      <c r="I117" s="352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51"/>
      <c r="I118" s="352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51"/>
      <c r="I119" s="352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51"/>
      <c r="I120" s="352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51"/>
      <c r="I121" s="352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51"/>
      <c r="I122" s="352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51"/>
      <c r="I123" s="352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51"/>
      <c r="I124" s="352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51"/>
      <c r="I125" s="352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51"/>
      <c r="I126" s="352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51"/>
      <c r="I127" s="352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51"/>
      <c r="I128" s="353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51"/>
      <c r="I129" s="352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51"/>
      <c r="I130" s="352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51"/>
      <c r="I131" s="352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51"/>
      <c r="I132" s="352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51"/>
      <c r="I133" s="352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54"/>
      <c r="I134" s="355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54"/>
      <c r="I135" s="355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54"/>
      <c r="I136" s="355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54"/>
      <c r="I137" s="355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54"/>
      <c r="I138" s="355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54"/>
      <c r="I139" s="355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54"/>
      <c r="I140" s="355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54"/>
      <c r="I141" s="355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54"/>
      <c r="I142" s="355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54"/>
      <c r="I143" s="355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54"/>
      <c r="I144" s="355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56"/>
      <c r="I145" s="357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56"/>
      <c r="I146" s="357"/>
      <c r="J146" s="195"/>
    </row>
  </sheetData>
  <mergeCells count="116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B26:C26"/>
    <mergeCell ref="F26:G26"/>
    <mergeCell ref="H26:I26"/>
    <mergeCell ref="F25:G25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87" zoomScaleSheetLayoutView="100" workbookViewId="0">
      <selection activeCell="L25" sqref="L25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258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238961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259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</f>
        <v>1061</v>
      </c>
      <c r="G15" s="390"/>
      <c r="H15" s="417">
        <v>281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</f>
        <v>1361</v>
      </c>
      <c r="G16" s="390"/>
      <c r="H16" s="417">
        <v>334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</f>
        <v>2280</v>
      </c>
      <c r="G17" s="390"/>
      <c r="H17" s="417">
        <v>119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</f>
        <v>1772</v>
      </c>
      <c r="G18" s="390"/>
      <c r="H18" s="417">
        <v>354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</f>
        <v>5633</v>
      </c>
      <c r="G19" s="272">
        <f>ต.ค.53!G19+พ.ย.53!I19+ธ.ค.53!I19+ม.ค.54!I19+ก.พ.54!I19+มี.ค.54!I19+เม.ย.54!I19</f>
        <v>8211</v>
      </c>
      <c r="H19" s="306">
        <v>948</v>
      </c>
      <c r="I19" s="307">
        <v>1501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</f>
        <v>285</v>
      </c>
      <c r="G20" s="390"/>
      <c r="H20" s="417">
        <v>40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</f>
        <v>14</v>
      </c>
      <c r="G22" s="390"/>
      <c r="H22" s="417">
        <v>2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</f>
        <v>67</v>
      </c>
      <c r="G24" s="390"/>
      <c r="H24" s="417">
        <v>11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</f>
        <v>31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</f>
        <v>156</v>
      </c>
      <c r="G27" s="390"/>
      <c r="H27" s="417">
        <v>43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</f>
        <v>956</v>
      </c>
      <c r="G29" s="390"/>
      <c r="H29" s="417">
        <v>177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</f>
        <v>458</v>
      </c>
      <c r="G30" s="390"/>
      <c r="H30" s="417">
        <f>H31+H32</f>
        <v>86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</f>
        <v>450</v>
      </c>
      <c r="G31" s="390"/>
      <c r="H31" s="417">
        <v>82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</f>
        <v>8</v>
      </c>
      <c r="G32" s="390"/>
      <c r="H32" s="417">
        <v>4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</f>
        <v>5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</f>
        <v>4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</f>
        <v>436</v>
      </c>
      <c r="G36" s="390"/>
      <c r="H36" s="417">
        <v>90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</f>
        <v>677</v>
      </c>
      <c r="G37" s="390"/>
      <c r="H37" s="417">
        <v>31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ต.ค.53!F44+พ.ย.53!H44+ธ.ค.53!H44+ม.ค.54!H44+ก.พ.54!H44+มี.ค.54!H44+เม.ย.54!H44</f>
        <v>18</v>
      </c>
      <c r="G44" s="394"/>
      <c r="H44" s="419">
        <v>3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66"/>
      <c r="C48" s="367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</f>
        <v>25</v>
      </c>
      <c r="G50" s="390"/>
      <c r="H50" s="417">
        <v>9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</f>
        <v>1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</f>
        <v>3613</v>
      </c>
      <c r="G63" s="390"/>
      <c r="H63" s="417">
        <v>434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</f>
        <v>2884</v>
      </c>
      <c r="G65" s="390"/>
      <c r="H65" s="417">
        <v>345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</f>
        <v>1208</v>
      </c>
      <c r="G66" s="390"/>
      <c r="H66" s="417">
        <v>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</f>
        <v>0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</f>
        <v>0</v>
      </c>
      <c r="G72" s="272">
        <f>ต.ค.53!G72+พ.ย.53!I72+ธ.ค.53!I72+ม.ค.54!I72+ก.พ.54!I72+มี.ค.54!I72+เม.ย.54!I72</f>
        <v>0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</f>
        <v>1</v>
      </c>
      <c r="G73" s="272">
        <f>ต.ค.53!G73+พ.ย.53!I73+ธ.ค.53!I73+ม.ค.54!I73+ก.พ.54!I73+มี.ค.54!I73+เม.ย.54!I73</f>
        <v>21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</f>
        <v>1</v>
      </c>
      <c r="G74" s="272">
        <f>ต.ค.53!G74+พ.ย.53!I74+ธ.ค.53!I74+ม.ค.54!I74+ก.พ.54!I74+มี.ค.54!I74+เม.ย.54!I74</f>
        <v>10</v>
      </c>
      <c r="H74" s="306">
        <v>1</v>
      </c>
      <c r="I74" s="307">
        <v>10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</f>
        <v>2817</v>
      </c>
      <c r="G78" s="390"/>
      <c r="H78" s="417">
        <v>131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</f>
        <v>107</v>
      </c>
      <c r="G81" s="390"/>
      <c r="H81" s="417">
        <v>0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ต.ค.53!F85+พ.ย.53!H85+ธ.ค.53!H85+ม.ค.54!H85+ก.พ.54!H85+มี.ค.54!H85+เม.ย.54!H85</f>
        <v>85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</f>
        <v>226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</f>
        <v>25570</v>
      </c>
      <c r="G96" s="390"/>
      <c r="H96" s="417">
        <v>1044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</f>
        <v>25570</v>
      </c>
      <c r="G97" s="390"/>
      <c r="H97" s="417">
        <v>1044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</f>
        <v>18904</v>
      </c>
      <c r="G98" s="390"/>
      <c r="H98" s="417">
        <v>885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</f>
        <v>9538</v>
      </c>
      <c r="G99" s="390"/>
      <c r="H99" s="417">
        <v>358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</f>
        <v>4585</v>
      </c>
      <c r="G100" s="390"/>
      <c r="H100" s="417">
        <v>873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</f>
        <v>14319</v>
      </c>
      <c r="G101" s="390"/>
      <c r="H101" s="417">
        <v>12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</f>
        <v>2863</v>
      </c>
      <c r="G102" s="390"/>
      <c r="H102" s="417">
        <v>57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</f>
        <v>3803</v>
      </c>
      <c r="G104" s="390"/>
      <c r="H104" s="417">
        <v>102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</f>
        <v>23857600</v>
      </c>
      <c r="G105" s="390"/>
      <c r="H105" s="417">
        <v>1159150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</f>
        <v>3387</v>
      </c>
      <c r="G108" s="390"/>
      <c r="H108" s="417">
        <v>390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</f>
        <v>399</v>
      </c>
      <c r="G109" s="390"/>
      <c r="H109" s="417">
        <v>70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</f>
        <v>2</v>
      </c>
      <c r="G111" s="272">
        <f>ต.ค.53!G111+พ.ย.53!I111+ธ.ค.53!I111+ม.ค.54!I111+ก.พ.54!I111+มี.ค.54!I111+เม.ย.54!I111</f>
        <v>75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13" t="s">
        <v>255</v>
      </c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17"/>
      <c r="I113" s="318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19"/>
      <c r="I114" s="320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19"/>
      <c r="I115" s="320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19"/>
      <c r="I128" s="321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19"/>
      <c r="I130" s="320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22"/>
      <c r="I134" s="323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22"/>
      <c r="I135" s="323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24"/>
      <c r="I145" s="325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24"/>
      <c r="I146" s="325"/>
      <c r="J146" s="195"/>
    </row>
  </sheetData>
  <mergeCells count="116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GD146"/>
  <sheetViews>
    <sheetView view="pageBreakPreview" topLeftCell="A88" zoomScaleSheetLayoutView="100" workbookViewId="0">
      <selection activeCell="H29" sqref="H29:I29"/>
    </sheetView>
  </sheetViews>
  <sheetFormatPr defaultRowHeight="18.75"/>
  <cols>
    <col min="1" max="2" width="2.42578125" style="192" customWidth="1"/>
    <col min="3" max="3" width="46.85546875" style="193" customWidth="1"/>
    <col min="4" max="4" width="8.85546875" style="194" customWidth="1"/>
    <col min="5" max="5" width="9.5703125" style="192" customWidth="1"/>
    <col min="6" max="6" width="6.7109375" style="192" customWidth="1"/>
    <col min="7" max="7" width="6.7109375" style="194" customWidth="1"/>
    <col min="8" max="8" width="5.140625" style="326" customWidth="1"/>
    <col min="9" max="9" width="5.140625" style="327" customWidth="1"/>
    <col min="10" max="10" width="10" style="192" customWidth="1"/>
    <col min="11" max="16384" width="9.140625" style="182"/>
  </cols>
  <sheetData>
    <row r="1" spans="1:186" ht="22.5">
      <c r="A1" s="391" t="s">
        <v>209</v>
      </c>
      <c r="B1" s="391"/>
      <c r="C1" s="391"/>
      <c r="D1" s="391"/>
      <c r="E1" s="391"/>
      <c r="F1" s="391"/>
      <c r="G1" s="391"/>
      <c r="H1" s="391"/>
      <c r="I1" s="391"/>
      <c r="J1" s="391"/>
      <c r="K1" s="290"/>
    </row>
    <row r="2" spans="1:186" ht="22.5">
      <c r="A2" s="391" t="s">
        <v>260</v>
      </c>
      <c r="B2" s="391"/>
      <c r="C2" s="391"/>
      <c r="D2" s="391"/>
      <c r="E2" s="391"/>
      <c r="F2" s="391"/>
      <c r="G2" s="391"/>
      <c r="H2" s="391"/>
      <c r="I2" s="391"/>
      <c r="J2" s="391"/>
      <c r="K2" s="290"/>
    </row>
    <row r="3" spans="1:186" ht="22.5">
      <c r="A3" s="392" t="s">
        <v>93</v>
      </c>
      <c r="B3" s="392"/>
      <c r="C3" s="392"/>
      <c r="D3" s="392"/>
      <c r="E3" s="392"/>
      <c r="F3" s="392"/>
      <c r="G3" s="392"/>
      <c r="H3" s="392"/>
      <c r="I3" s="392"/>
      <c r="J3" s="392"/>
      <c r="K3" s="290"/>
    </row>
    <row r="4" spans="1:186" ht="5.25" customHeight="1">
      <c r="A4" s="209"/>
      <c r="B4" s="209"/>
      <c r="C4" s="209"/>
      <c r="D4" s="209"/>
      <c r="E4" s="209"/>
      <c r="F4" s="209"/>
      <c r="G4" s="209"/>
      <c r="H4" s="298"/>
      <c r="I4" s="298"/>
      <c r="J4" s="209"/>
      <c r="K4" s="290"/>
    </row>
    <row r="5" spans="1:186" ht="7.5" customHeight="1">
      <c r="A5" s="411" t="s">
        <v>96</v>
      </c>
      <c r="B5" s="412"/>
      <c r="C5" s="403"/>
      <c r="D5" s="269"/>
      <c r="E5" s="395" t="s">
        <v>57</v>
      </c>
      <c r="F5" s="279" t="s">
        <v>207</v>
      </c>
      <c r="G5" s="280"/>
      <c r="H5" s="421">
        <v>238991</v>
      </c>
      <c r="I5" s="422"/>
      <c r="J5" s="395" t="s">
        <v>123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  <c r="DU5" s="184"/>
      <c r="DV5" s="184"/>
      <c r="DW5" s="184"/>
      <c r="DX5" s="184"/>
      <c r="DY5" s="184"/>
      <c r="DZ5" s="184"/>
      <c r="EA5" s="184"/>
      <c r="EB5" s="184"/>
      <c r="EC5" s="184"/>
      <c r="ED5" s="184"/>
      <c r="EE5" s="184"/>
      <c r="EF5" s="184"/>
      <c r="EG5" s="184"/>
      <c r="EH5" s="184"/>
      <c r="EI5" s="184"/>
      <c r="EJ5" s="184"/>
      <c r="EK5" s="184"/>
      <c r="EL5" s="184"/>
      <c r="EM5" s="184"/>
      <c r="EN5" s="184"/>
      <c r="EO5" s="184"/>
      <c r="EP5" s="184"/>
      <c r="EQ5" s="184"/>
      <c r="ER5" s="184"/>
      <c r="ES5" s="184"/>
      <c r="ET5" s="184"/>
      <c r="EU5" s="184"/>
      <c r="EV5" s="184"/>
      <c r="EW5" s="184"/>
      <c r="EX5" s="184"/>
      <c r="EY5" s="184"/>
      <c r="EZ5" s="184"/>
      <c r="FA5" s="184"/>
      <c r="FB5" s="184"/>
      <c r="FC5" s="184"/>
      <c r="FD5" s="184"/>
      <c r="FE5" s="184"/>
      <c r="FF5" s="184"/>
      <c r="FG5" s="184"/>
      <c r="FH5" s="184"/>
      <c r="FI5" s="184"/>
      <c r="FJ5" s="184"/>
      <c r="FK5" s="184"/>
      <c r="FL5" s="184"/>
      <c r="FM5" s="184"/>
      <c r="FN5" s="184"/>
      <c r="FO5" s="184"/>
      <c r="FP5" s="184"/>
      <c r="FQ5" s="184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</row>
    <row r="6" spans="1:186" ht="18.75" customHeight="1">
      <c r="A6" s="404"/>
      <c r="B6" s="413"/>
      <c r="C6" s="405"/>
      <c r="D6" s="270" t="s">
        <v>0</v>
      </c>
      <c r="E6" s="396"/>
      <c r="F6" s="415" t="s">
        <v>212</v>
      </c>
      <c r="G6" s="416"/>
      <c r="H6" s="423"/>
      <c r="I6" s="424"/>
      <c r="J6" s="396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  <c r="DU6" s="184"/>
      <c r="DV6" s="184"/>
      <c r="DW6" s="184"/>
      <c r="DX6" s="184"/>
      <c r="DY6" s="184"/>
      <c r="DZ6" s="184"/>
      <c r="EA6" s="184"/>
      <c r="EB6" s="184"/>
      <c r="EC6" s="184"/>
      <c r="ED6" s="184"/>
      <c r="EE6" s="184"/>
      <c r="EF6" s="184"/>
      <c r="EG6" s="184"/>
      <c r="EH6" s="184"/>
      <c r="EI6" s="184"/>
      <c r="EJ6" s="184"/>
      <c r="EK6" s="184"/>
      <c r="EL6" s="184"/>
      <c r="EM6" s="184"/>
      <c r="EN6" s="184"/>
      <c r="EO6" s="184"/>
      <c r="EP6" s="184"/>
      <c r="EQ6" s="184"/>
      <c r="ER6" s="184"/>
      <c r="ES6" s="184"/>
      <c r="ET6" s="184"/>
      <c r="EU6" s="184"/>
      <c r="EV6" s="184"/>
      <c r="EW6" s="184"/>
      <c r="EX6" s="184"/>
      <c r="EY6" s="184"/>
      <c r="EZ6" s="184"/>
      <c r="FA6" s="184"/>
      <c r="FB6" s="184"/>
      <c r="FC6" s="184"/>
      <c r="FD6" s="184"/>
      <c r="FE6" s="184"/>
      <c r="FF6" s="184"/>
      <c r="FG6" s="184"/>
      <c r="FH6" s="184"/>
      <c r="FI6" s="184"/>
      <c r="FJ6" s="184"/>
      <c r="FK6" s="184"/>
      <c r="FL6" s="184"/>
      <c r="FM6" s="184"/>
      <c r="FN6" s="184"/>
      <c r="FO6" s="184"/>
      <c r="FP6" s="184"/>
      <c r="FQ6" s="184"/>
      <c r="FR6" s="184"/>
      <c r="FS6" s="184"/>
      <c r="FT6" s="184"/>
      <c r="FU6" s="184"/>
      <c r="FV6" s="184"/>
      <c r="FW6" s="184"/>
      <c r="FX6" s="184"/>
      <c r="FY6" s="184"/>
      <c r="FZ6" s="184"/>
      <c r="GA6" s="184"/>
      <c r="GB6" s="184"/>
      <c r="GC6" s="184"/>
      <c r="GD6" s="184"/>
    </row>
    <row r="7" spans="1:186" ht="18.75" customHeight="1">
      <c r="A7" s="404"/>
      <c r="B7" s="413"/>
      <c r="C7" s="405"/>
      <c r="D7" s="270" t="s">
        <v>59</v>
      </c>
      <c r="E7" s="396"/>
      <c r="F7" s="415" t="s">
        <v>261</v>
      </c>
      <c r="G7" s="416"/>
      <c r="H7" s="423"/>
      <c r="I7" s="424"/>
      <c r="J7" s="396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</row>
    <row r="8" spans="1:186" s="183" customFormat="1" ht="4.5" customHeight="1">
      <c r="A8" s="406"/>
      <c r="B8" s="414"/>
      <c r="C8" s="407"/>
      <c r="D8" s="271"/>
      <c r="E8" s="397"/>
      <c r="F8" s="281"/>
      <c r="G8" s="282"/>
      <c r="H8" s="425"/>
      <c r="I8" s="426"/>
      <c r="J8" s="397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</row>
    <row r="9" spans="1:186" s="191" customFormat="1" ht="23.25" customHeight="1">
      <c r="A9" s="408" t="s">
        <v>125</v>
      </c>
      <c r="B9" s="409"/>
      <c r="C9" s="410"/>
      <c r="D9" s="258">
        <v>2213122</v>
      </c>
      <c r="E9" s="259"/>
      <c r="F9" s="260"/>
      <c r="G9" s="261"/>
      <c r="H9" s="299"/>
      <c r="I9" s="300"/>
      <c r="J9" s="259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8"/>
      <c r="DF9" s="188"/>
      <c r="DG9" s="188"/>
      <c r="DH9" s="188"/>
      <c r="DI9" s="188"/>
      <c r="DJ9" s="188"/>
      <c r="DK9" s="188"/>
      <c r="DL9" s="188"/>
      <c r="DM9" s="188"/>
      <c r="DN9" s="188"/>
      <c r="DO9" s="188"/>
      <c r="DP9" s="188"/>
      <c r="DQ9" s="188"/>
      <c r="DR9" s="188"/>
      <c r="DS9" s="188"/>
      <c r="DT9" s="188"/>
      <c r="DU9" s="188"/>
      <c r="DV9" s="188"/>
      <c r="DW9" s="188"/>
      <c r="DX9" s="188"/>
      <c r="DY9" s="188"/>
      <c r="DZ9" s="188"/>
      <c r="EA9" s="188"/>
      <c r="EB9" s="188"/>
      <c r="EC9" s="188"/>
      <c r="ED9" s="188"/>
      <c r="EE9" s="188"/>
      <c r="EF9" s="188"/>
      <c r="EG9" s="188"/>
      <c r="EH9" s="188"/>
      <c r="EI9" s="188"/>
      <c r="EJ9" s="188"/>
      <c r="EK9" s="188"/>
      <c r="EL9" s="188"/>
      <c r="EM9" s="188"/>
      <c r="EN9" s="188"/>
      <c r="EO9" s="188"/>
      <c r="EP9" s="188"/>
      <c r="EQ9" s="188"/>
      <c r="ER9" s="188"/>
      <c r="ES9" s="188"/>
      <c r="ET9" s="188"/>
      <c r="EU9" s="188"/>
      <c r="EV9" s="188"/>
      <c r="EW9" s="188"/>
      <c r="EX9" s="188"/>
      <c r="EY9" s="188"/>
      <c r="EZ9" s="188"/>
      <c r="FA9" s="188"/>
      <c r="FB9" s="188"/>
      <c r="FC9" s="188"/>
      <c r="FD9" s="188"/>
      <c r="FE9" s="188"/>
      <c r="FF9" s="188"/>
      <c r="FG9" s="188"/>
      <c r="FH9" s="188"/>
      <c r="FI9" s="188"/>
      <c r="FJ9" s="188"/>
      <c r="FK9" s="188"/>
      <c r="FL9" s="188"/>
      <c r="FM9" s="188"/>
      <c r="FN9" s="188"/>
      <c r="FO9" s="188"/>
      <c r="FP9" s="188"/>
      <c r="FQ9" s="188"/>
      <c r="FR9" s="188"/>
      <c r="FS9" s="188"/>
      <c r="FT9" s="188"/>
      <c r="FU9" s="188"/>
      <c r="FV9" s="188"/>
      <c r="FW9" s="188"/>
      <c r="FX9" s="188"/>
      <c r="FY9" s="188"/>
      <c r="FZ9" s="188"/>
      <c r="GA9" s="188"/>
      <c r="GB9" s="188"/>
      <c r="GC9" s="188"/>
      <c r="GD9" s="188"/>
    </row>
    <row r="10" spans="1:186" s="191" customFormat="1" ht="23.25" customHeight="1">
      <c r="A10" s="273" t="s">
        <v>28</v>
      </c>
      <c r="B10" s="262"/>
      <c r="C10" s="263"/>
      <c r="D10" s="225">
        <v>1923722</v>
      </c>
      <c r="E10" s="225"/>
      <c r="F10" s="264"/>
      <c r="G10" s="247"/>
      <c r="H10" s="301"/>
      <c r="I10" s="302"/>
      <c r="J10" s="225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2"/>
      <c r="BO10" s="202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CD10" s="202"/>
      <c r="CE10" s="202"/>
      <c r="CF10" s="202"/>
      <c r="CG10" s="202"/>
      <c r="CH10" s="202"/>
      <c r="CI10" s="202"/>
      <c r="CJ10" s="202"/>
      <c r="CK10" s="202"/>
      <c r="CL10" s="202"/>
      <c r="CM10" s="202"/>
      <c r="CN10" s="202"/>
      <c r="CO10" s="202"/>
      <c r="CP10" s="202"/>
      <c r="CQ10" s="202"/>
      <c r="CR10" s="202"/>
      <c r="CS10" s="202"/>
      <c r="CT10" s="202"/>
      <c r="CU10" s="202"/>
      <c r="CV10" s="202"/>
      <c r="CW10" s="202"/>
      <c r="CX10" s="202"/>
      <c r="CY10" s="202"/>
      <c r="CZ10" s="202"/>
      <c r="DA10" s="202"/>
      <c r="DB10" s="202"/>
      <c r="DC10" s="202"/>
      <c r="DD10" s="202"/>
      <c r="DE10" s="202"/>
      <c r="DF10" s="202"/>
      <c r="DG10" s="202"/>
      <c r="DH10" s="202"/>
      <c r="DI10" s="202"/>
      <c r="DJ10" s="202"/>
      <c r="DK10" s="202"/>
      <c r="DL10" s="202"/>
      <c r="DM10" s="202"/>
      <c r="DN10" s="202"/>
      <c r="DO10" s="202"/>
      <c r="DP10" s="202"/>
      <c r="DQ10" s="202"/>
      <c r="DR10" s="202"/>
      <c r="DS10" s="202"/>
      <c r="DT10" s="202"/>
      <c r="DU10" s="202"/>
      <c r="DV10" s="202"/>
      <c r="DW10" s="202"/>
      <c r="DX10" s="202"/>
      <c r="DY10" s="202"/>
      <c r="DZ10" s="202"/>
      <c r="EA10" s="202"/>
      <c r="EB10" s="202"/>
      <c r="EC10" s="202"/>
      <c r="ED10" s="202"/>
      <c r="EE10" s="202"/>
      <c r="EF10" s="202"/>
      <c r="EG10" s="202"/>
      <c r="EH10" s="202"/>
      <c r="EI10" s="202"/>
      <c r="EJ10" s="202"/>
      <c r="EK10" s="202"/>
      <c r="EL10" s="202"/>
      <c r="EM10" s="202"/>
      <c r="EN10" s="202"/>
      <c r="EO10" s="202"/>
      <c r="EP10" s="202"/>
      <c r="EQ10" s="202"/>
      <c r="ER10" s="202"/>
      <c r="ES10" s="202"/>
      <c r="ET10" s="202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FI10" s="202"/>
      <c r="FJ10" s="202"/>
      <c r="FK10" s="202"/>
      <c r="FL10" s="202"/>
      <c r="FM10" s="202"/>
      <c r="FN10" s="202"/>
      <c r="FO10" s="202"/>
      <c r="FP10" s="202"/>
      <c r="FQ10" s="202"/>
      <c r="FR10" s="202"/>
      <c r="FS10" s="202"/>
      <c r="FT10" s="202"/>
      <c r="FU10" s="202"/>
      <c r="FV10" s="202"/>
      <c r="FW10" s="202"/>
      <c r="FX10" s="202"/>
      <c r="FY10" s="202"/>
      <c r="FZ10" s="202"/>
      <c r="GA10" s="202"/>
      <c r="GB10" s="202"/>
      <c r="GC10" s="202"/>
      <c r="GD10" s="202"/>
    </row>
    <row r="11" spans="1:186" s="191" customFormat="1" ht="23.25" customHeight="1">
      <c r="A11" s="273" t="s">
        <v>124</v>
      </c>
      <c r="B11" s="262"/>
      <c r="C11" s="263"/>
      <c r="D11" s="225">
        <v>1923722</v>
      </c>
      <c r="E11" s="237"/>
      <c r="F11" s="265"/>
      <c r="G11" s="266"/>
      <c r="H11" s="303"/>
      <c r="I11" s="304"/>
      <c r="J11" s="23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</row>
    <row r="12" spans="1:186" s="191" customFormat="1" ht="23.25" customHeight="1">
      <c r="A12" s="274" t="s">
        <v>126</v>
      </c>
      <c r="B12" s="267"/>
      <c r="C12" s="268"/>
      <c r="D12" s="225">
        <v>674102</v>
      </c>
      <c r="E12" s="237"/>
      <c r="F12" s="265"/>
      <c r="G12" s="247"/>
      <c r="H12" s="303"/>
      <c r="I12" s="302"/>
      <c r="J12" s="23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  <c r="FO12" s="188"/>
      <c r="FP12" s="188"/>
      <c r="FQ12" s="188"/>
      <c r="FR12" s="188"/>
      <c r="FS12" s="188"/>
      <c r="FT12" s="188"/>
      <c r="FU12" s="188"/>
      <c r="FV12" s="188"/>
      <c r="FW12" s="188"/>
      <c r="FX12" s="188"/>
      <c r="FY12" s="188"/>
      <c r="FZ12" s="188"/>
      <c r="GA12" s="188"/>
      <c r="GB12" s="188"/>
      <c r="GC12" s="188"/>
      <c r="GD12" s="188"/>
    </row>
    <row r="13" spans="1:186" s="191" customFormat="1" ht="23.25" customHeight="1">
      <c r="A13" s="274" t="s">
        <v>128</v>
      </c>
      <c r="B13" s="267"/>
      <c r="C13" s="268"/>
      <c r="D13" s="230"/>
      <c r="E13" s="237"/>
      <c r="F13" s="265"/>
      <c r="G13" s="247"/>
      <c r="H13" s="303"/>
      <c r="I13" s="302"/>
      <c r="J13" s="23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</row>
    <row r="14" spans="1:186" s="191" customFormat="1" ht="23.25" customHeight="1">
      <c r="A14" s="274" t="s">
        <v>127</v>
      </c>
      <c r="B14" s="267"/>
      <c r="C14" s="268"/>
      <c r="D14" s="230"/>
      <c r="E14" s="237"/>
      <c r="F14" s="265"/>
      <c r="G14" s="248"/>
      <c r="H14" s="303"/>
      <c r="I14" s="305"/>
      <c r="J14" s="23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</row>
    <row r="15" spans="1:186" s="186" customFormat="1" ht="19.5" customHeight="1">
      <c r="A15" s="275"/>
      <c r="B15" s="400" t="s">
        <v>129</v>
      </c>
      <c r="C15" s="401"/>
      <c r="D15" s="215"/>
      <c r="E15" s="218" t="s">
        <v>135</v>
      </c>
      <c r="F15" s="389">
        <f>ต.ค.53!F15+พ.ย.53!H15+ธ.ค.53!H15+ม.ค.54!H15+ก.พ.54!H15+มี.ค.54!H15+เม.ย.54!H15+พ.ค.54!H15</f>
        <v>1194</v>
      </c>
      <c r="G15" s="390"/>
      <c r="H15" s="417">
        <v>133</v>
      </c>
      <c r="I15" s="418"/>
      <c r="J15" s="218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</row>
    <row r="16" spans="1:186" s="186" customFormat="1" ht="19.5" customHeight="1">
      <c r="A16" s="275"/>
      <c r="B16" s="217"/>
      <c r="C16" s="219" t="s">
        <v>130</v>
      </c>
      <c r="D16" s="211"/>
      <c r="E16" s="218"/>
      <c r="F16" s="389">
        <f>ต.ค.53!F16+พ.ย.53!H16+ธ.ค.53!H16+ม.ค.54!H16+ก.พ.54!H16+มี.ค.54!H16+เม.ย.54!H16+พ.ค.54!H16</f>
        <v>1557</v>
      </c>
      <c r="G16" s="390"/>
      <c r="H16" s="417">
        <v>196</v>
      </c>
      <c r="I16" s="418"/>
      <c r="J16" s="218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</row>
    <row r="17" spans="1:186" s="186" customFormat="1" ht="19.5" customHeight="1">
      <c r="A17" s="275"/>
      <c r="B17" s="217"/>
      <c r="C17" s="219" t="s">
        <v>131</v>
      </c>
      <c r="D17" s="216"/>
      <c r="E17" s="218"/>
      <c r="F17" s="389">
        <f>ต.ค.53!F17+พ.ย.53!H17+ธ.ค.53!H17+ม.ค.54!H17+ก.พ.54!H17+มี.ค.54!H17+เม.ย.54!H17+พ.ค.54!H17</f>
        <v>2466</v>
      </c>
      <c r="G17" s="390"/>
      <c r="H17" s="417">
        <v>186</v>
      </c>
      <c r="I17" s="418"/>
      <c r="J17" s="218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90"/>
      <c r="AK17" s="190"/>
      <c r="AL17" s="190"/>
      <c r="AM17" s="190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</row>
    <row r="18" spans="1:186" s="186" customFormat="1" ht="19.5" customHeight="1">
      <c r="A18" s="275"/>
      <c r="B18" s="217"/>
      <c r="C18" s="219" t="s">
        <v>132</v>
      </c>
      <c r="D18" s="211"/>
      <c r="E18" s="218"/>
      <c r="F18" s="389">
        <f>ต.ค.53!F18+พ.ย.53!H18+ธ.ค.53!H18+ม.ค.54!H18+ก.พ.54!H18+มี.ค.54!H18+เม.ย.54!H18+พ.ค.54!H18</f>
        <v>2026</v>
      </c>
      <c r="G18" s="390"/>
      <c r="H18" s="417">
        <v>254</v>
      </c>
      <c r="I18" s="418"/>
      <c r="J18" s="218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</row>
    <row r="19" spans="1:186" s="186" customFormat="1" ht="19.5" customHeight="1">
      <c r="A19" s="275"/>
      <c r="B19" s="217"/>
      <c r="C19" s="220" t="s">
        <v>133</v>
      </c>
      <c r="D19" s="211"/>
      <c r="E19" s="218"/>
      <c r="F19" s="218">
        <f>ต.ค.53!F19+พ.ย.53!H19+ธ.ค.53!H19+ม.ค.54!H19+ก.พ.54!H19+มี.ค.54!H19+เม.ย.54!H19+พ.ค.54!H19</f>
        <v>6692</v>
      </c>
      <c r="G19" s="272">
        <f>ต.ค.53!G19+พ.ย.53!I19+ธ.ค.53!I19+ม.ค.54!I19+ก.พ.54!I19+มี.ค.54!I19+เม.ย.54!I19+พ.ค.54!I19</f>
        <v>9781</v>
      </c>
      <c r="H19" s="306">
        <v>1059</v>
      </c>
      <c r="I19" s="307">
        <v>1570</v>
      </c>
      <c r="J19" s="218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</row>
    <row r="20" spans="1:186" s="186" customFormat="1" ht="19.5" customHeight="1">
      <c r="A20" s="275"/>
      <c r="B20" s="400" t="s">
        <v>136</v>
      </c>
      <c r="C20" s="401"/>
      <c r="D20" s="221">
        <v>176300</v>
      </c>
      <c r="E20" s="218" t="s">
        <v>134</v>
      </c>
      <c r="F20" s="389">
        <f>ต.ค.53!F20+พ.ย.53!H20+ธ.ค.53!H20+ม.ค.54!H20+ก.พ.54!H20+มี.ค.54!H20+เม.ย.54!H20+พ.ค.54!H20</f>
        <v>325</v>
      </c>
      <c r="G20" s="390"/>
      <c r="H20" s="417">
        <v>40</v>
      </c>
      <c r="I20" s="418"/>
      <c r="J20" s="218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</row>
    <row r="21" spans="1:186" s="186" customFormat="1" ht="19.5" customHeight="1">
      <c r="A21" s="276"/>
      <c r="B21" s="398" t="s">
        <v>137</v>
      </c>
      <c r="C21" s="399"/>
      <c r="D21" s="223"/>
      <c r="E21" s="224"/>
      <c r="F21" s="254"/>
      <c r="G21" s="247"/>
      <c r="H21" s="308"/>
      <c r="I21" s="302"/>
      <c r="J21" s="224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</row>
    <row r="22" spans="1:186" s="186" customFormat="1" ht="19.5" customHeight="1">
      <c r="A22" s="275"/>
      <c r="B22" s="400" t="s">
        <v>140</v>
      </c>
      <c r="C22" s="401"/>
      <c r="D22" s="221">
        <v>9485</v>
      </c>
      <c r="E22" s="218" t="s">
        <v>138</v>
      </c>
      <c r="F22" s="389">
        <f>ต.ค.53!F22+พ.ย.53!H22+ธ.ค.53!H22+ม.ค.54!H22+ก.พ.54!H22+มี.ค.54!H22+เม.ย.54!H22+พ.ค.54!H22</f>
        <v>16</v>
      </c>
      <c r="G22" s="390"/>
      <c r="H22" s="417">
        <v>2</v>
      </c>
      <c r="I22" s="418"/>
      <c r="J22" s="218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</row>
    <row r="23" spans="1:186" s="186" customFormat="1" ht="19.5" customHeight="1">
      <c r="A23" s="275"/>
      <c r="B23" s="400" t="s">
        <v>139</v>
      </c>
      <c r="C23" s="401"/>
      <c r="D23" s="221">
        <v>95280</v>
      </c>
      <c r="E23" s="218" t="s">
        <v>141</v>
      </c>
      <c r="F23" s="389">
        <f>ต.ค.53!F23+พ.ย.53!H23+ธ.ค.53!H23+ม.ค.54!H23+ก.พ.54!H23+มี.ค.54!H23+เม.ย.54!H23+พ.ค.54!H23</f>
        <v>1</v>
      </c>
      <c r="G23" s="390"/>
      <c r="H23" s="417">
        <v>0</v>
      </c>
      <c r="I23" s="418"/>
      <c r="J23" s="218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</row>
    <row r="24" spans="1:186" s="186" customFormat="1" ht="19.5" customHeight="1">
      <c r="A24" s="275"/>
      <c r="B24" s="400" t="s">
        <v>142</v>
      </c>
      <c r="C24" s="401"/>
      <c r="D24" s="221">
        <v>5800</v>
      </c>
      <c r="E24" s="218" t="s">
        <v>143</v>
      </c>
      <c r="F24" s="389">
        <f>ต.ค.53!F24+พ.ย.53!H24+ธ.ค.53!H24+ม.ค.54!H24+ก.พ.54!H24+มี.ค.54!H24+เม.ย.54!H24+พ.ค.54!H24</f>
        <v>78</v>
      </c>
      <c r="G24" s="390"/>
      <c r="H24" s="417">
        <v>11</v>
      </c>
      <c r="I24" s="418"/>
      <c r="J24" s="218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</row>
    <row r="25" spans="1:186" s="186" customFormat="1" ht="19.5" customHeight="1">
      <c r="A25" s="276"/>
      <c r="B25" s="398" t="s">
        <v>144</v>
      </c>
      <c r="C25" s="399"/>
      <c r="D25" s="223"/>
      <c r="E25" s="224"/>
      <c r="F25" s="437"/>
      <c r="G25" s="438"/>
      <c r="H25" s="308"/>
      <c r="I25" s="302"/>
      <c r="J25" s="224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</row>
    <row r="26" spans="1:186" s="186" customFormat="1" ht="19.5" customHeight="1">
      <c r="A26" s="275"/>
      <c r="B26" s="400" t="s">
        <v>145</v>
      </c>
      <c r="C26" s="401"/>
      <c r="D26" s="221">
        <v>5000</v>
      </c>
      <c r="E26" s="218" t="s">
        <v>146</v>
      </c>
      <c r="F26" s="389">
        <f>ต.ค.53!F26+พ.ย.53!H26+ธ.ค.53!H26+ม.ค.54!H26+ก.พ.54!H26+มี.ค.54!H26+เม.ย.54!H26+พ.ค.54!H26</f>
        <v>31</v>
      </c>
      <c r="G26" s="390"/>
      <c r="H26" s="417">
        <v>0</v>
      </c>
      <c r="I26" s="418"/>
      <c r="J26" s="218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</row>
    <row r="27" spans="1:186" s="186" customFormat="1" ht="19.5" customHeight="1">
      <c r="A27" s="275"/>
      <c r="B27" s="400" t="s">
        <v>147</v>
      </c>
      <c r="C27" s="401"/>
      <c r="D27" s="221">
        <v>15000</v>
      </c>
      <c r="E27" s="218" t="s">
        <v>148</v>
      </c>
      <c r="F27" s="389">
        <f>ต.ค.53!F27+พ.ย.53!H27+ธ.ค.53!H27+ม.ค.54!H27+ก.พ.54!H27+มี.ค.54!H27+เม.ย.54!H27+พ.ค.54!H27</f>
        <v>156</v>
      </c>
      <c r="G27" s="390"/>
      <c r="H27" s="417">
        <v>0</v>
      </c>
      <c r="I27" s="418"/>
      <c r="J27" s="218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</row>
    <row r="28" spans="1:186" s="186" customFormat="1" ht="19.5" customHeight="1">
      <c r="A28" s="275"/>
      <c r="B28" s="217" t="s">
        <v>149</v>
      </c>
      <c r="C28" s="219"/>
      <c r="D28" s="221">
        <v>153600</v>
      </c>
      <c r="E28" s="210"/>
      <c r="F28" s="255"/>
      <c r="G28" s="245"/>
      <c r="H28" s="309"/>
      <c r="I28" s="310"/>
      <c r="J28" s="210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90"/>
      <c r="AK28" s="190"/>
      <c r="AL28" s="190"/>
      <c r="AM28" s="190"/>
      <c r="AN28" s="190"/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</row>
    <row r="29" spans="1:186" s="186" customFormat="1" ht="19.5" customHeight="1">
      <c r="A29" s="275"/>
      <c r="B29" s="217"/>
      <c r="C29" s="219" t="s">
        <v>151</v>
      </c>
      <c r="D29" s="211"/>
      <c r="E29" s="218" t="s">
        <v>150</v>
      </c>
      <c r="F29" s="389">
        <f>ต.ค.53!F29+พ.ย.53!H29+ธ.ค.53!H29+ม.ค.54!H29+ก.พ.54!H29+มี.ค.54!H29+เม.ย.54!H29+พ.ค.54!H29</f>
        <v>1166</v>
      </c>
      <c r="G29" s="390"/>
      <c r="H29" s="417">
        <v>210</v>
      </c>
      <c r="I29" s="418"/>
      <c r="J29" s="218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</row>
    <row r="30" spans="1:186" s="186" customFormat="1" ht="19.5" customHeight="1">
      <c r="A30" s="275"/>
      <c r="B30" s="217"/>
      <c r="C30" s="219" t="s">
        <v>152</v>
      </c>
      <c r="D30" s="211"/>
      <c r="E30" s="218"/>
      <c r="F30" s="389">
        <f>ต.ค.53!F30+พ.ย.53!H30+ธ.ค.53!H30+ม.ค.54!H30+ก.พ.54!H30+มี.ค.54!H30+เม.ย.54!H30+พ.ค.54!H30</f>
        <v>563</v>
      </c>
      <c r="G30" s="390"/>
      <c r="H30" s="417">
        <f>H31+H32</f>
        <v>105</v>
      </c>
      <c r="I30" s="418"/>
      <c r="J30" s="218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90"/>
      <c r="AK30" s="190"/>
      <c r="AL30" s="190"/>
      <c r="AM30" s="190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</row>
    <row r="31" spans="1:186" s="186" customFormat="1" ht="20.25" customHeight="1">
      <c r="A31" s="275"/>
      <c r="B31" s="217"/>
      <c r="C31" s="220" t="s">
        <v>153</v>
      </c>
      <c r="D31" s="211"/>
      <c r="E31" s="218"/>
      <c r="F31" s="389">
        <f>ต.ค.53!F31+พ.ย.53!H31+ธ.ค.53!H31+ม.ค.54!H31+ก.พ.54!H31+มี.ค.54!H31+เม.ย.54!H31+พ.ค.54!H31</f>
        <v>546</v>
      </c>
      <c r="G31" s="390"/>
      <c r="H31" s="417">
        <v>96</v>
      </c>
      <c r="I31" s="418"/>
      <c r="J31" s="218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90"/>
      <c r="AK31" s="190"/>
      <c r="AL31" s="190"/>
      <c r="AM31" s="190"/>
      <c r="AN31" s="190"/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</row>
    <row r="32" spans="1:186" s="186" customFormat="1" ht="20.25" customHeight="1">
      <c r="A32" s="275"/>
      <c r="B32" s="217"/>
      <c r="C32" s="219" t="s">
        <v>154</v>
      </c>
      <c r="D32" s="216"/>
      <c r="E32" s="226"/>
      <c r="F32" s="389">
        <f>ต.ค.53!F32+พ.ย.53!H32+ธ.ค.53!H32+ม.ค.54!H32+ก.พ.54!H32+มี.ค.54!H32+เม.ย.54!H32+พ.ค.54!H32</f>
        <v>17</v>
      </c>
      <c r="G32" s="390"/>
      <c r="H32" s="417">
        <v>9</v>
      </c>
      <c r="I32" s="418"/>
      <c r="J32" s="22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</row>
    <row r="33" spans="1:186" s="186" customFormat="1" ht="20.25" customHeight="1">
      <c r="A33" s="275"/>
      <c r="B33" s="217"/>
      <c r="C33" s="219" t="s">
        <v>155</v>
      </c>
      <c r="D33" s="211"/>
      <c r="E33" s="218"/>
      <c r="F33" s="389">
        <f>ต.ค.53!F33+พ.ย.53!H33+ธ.ค.53!H33+ม.ค.54!H33+ก.พ.54!H33+มี.ค.54!H33+เม.ย.54!H33+พ.ค.54!H33</f>
        <v>5</v>
      </c>
      <c r="G33" s="390"/>
      <c r="H33" s="417">
        <f>H34+H35</f>
        <v>0</v>
      </c>
      <c r="I33" s="418"/>
      <c r="J33" s="218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</row>
    <row r="34" spans="1:186" s="186" customFormat="1" ht="20.25" customHeight="1">
      <c r="A34" s="275"/>
      <c r="B34" s="217"/>
      <c r="C34" s="220" t="s">
        <v>156</v>
      </c>
      <c r="D34" s="211"/>
      <c r="E34" s="218"/>
      <c r="F34" s="389">
        <f>ต.ค.53!F34+พ.ย.53!H34+ธ.ค.53!H34+ม.ค.54!H34+ก.พ.54!H34+มี.ค.54!H34+เม.ย.54!H34+พ.ค.54!H34</f>
        <v>1</v>
      </c>
      <c r="G34" s="390"/>
      <c r="H34" s="417">
        <v>0</v>
      </c>
      <c r="I34" s="418"/>
      <c r="J34" s="218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</row>
    <row r="35" spans="1:186" s="186" customFormat="1" ht="20.25" customHeight="1">
      <c r="A35" s="275"/>
      <c r="B35" s="217"/>
      <c r="C35" s="219" t="s">
        <v>157</v>
      </c>
      <c r="D35" s="216"/>
      <c r="E35" s="218"/>
      <c r="F35" s="389">
        <f>ต.ค.53!F35+พ.ย.53!H35+ธ.ค.53!H35+ม.ค.54!H35+ก.พ.54!H35+มี.ค.54!H35+เม.ย.54!H35+พ.ค.54!H35</f>
        <v>4</v>
      </c>
      <c r="G35" s="390"/>
      <c r="H35" s="417">
        <v>0</v>
      </c>
      <c r="I35" s="418"/>
      <c r="J35" s="218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</row>
    <row r="36" spans="1:186" s="186" customFormat="1" ht="20.25" customHeight="1">
      <c r="A36" s="275"/>
      <c r="B36" s="217"/>
      <c r="C36" s="219" t="s">
        <v>158</v>
      </c>
      <c r="D36" s="221"/>
      <c r="E36" s="218"/>
      <c r="F36" s="389">
        <f>ต.ค.53!F36+พ.ย.53!H36+ธ.ค.53!H36+ม.ค.54!H36+ก.พ.54!H36+มี.ค.54!H36+เม.ย.54!H36+พ.ค.54!H36</f>
        <v>547</v>
      </c>
      <c r="G36" s="390"/>
      <c r="H36" s="417">
        <v>111</v>
      </c>
      <c r="I36" s="418"/>
      <c r="J36" s="218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</row>
    <row r="37" spans="1:186" s="195" customFormat="1" ht="19.5" customHeight="1">
      <c r="A37" s="275"/>
      <c r="B37" s="217" t="s">
        <v>159</v>
      </c>
      <c r="C37" s="219"/>
      <c r="D37" s="221">
        <v>87500</v>
      </c>
      <c r="E37" s="218" t="s">
        <v>160</v>
      </c>
      <c r="F37" s="389">
        <f>ต.ค.53!F37+พ.ย.53!H37+ธ.ค.53!H37+ม.ค.54!H37+ก.พ.54!H37+มี.ค.54!H37+เม.ย.54!H37+พ.ค.54!H37</f>
        <v>893</v>
      </c>
      <c r="G37" s="390"/>
      <c r="H37" s="417">
        <v>216</v>
      </c>
      <c r="I37" s="418"/>
      <c r="J37" s="218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79"/>
      <c r="AH37" s="179"/>
      <c r="AI37" s="179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  <c r="FL37" s="180"/>
      <c r="FM37" s="180"/>
      <c r="FN37" s="180"/>
      <c r="FO37" s="180"/>
      <c r="FP37" s="180"/>
      <c r="FQ37" s="180"/>
      <c r="FR37" s="180"/>
      <c r="FS37" s="180"/>
      <c r="FT37" s="180"/>
      <c r="FU37" s="180"/>
      <c r="FV37" s="180"/>
      <c r="FW37" s="180"/>
      <c r="FX37" s="180"/>
      <c r="FY37" s="180"/>
      <c r="FZ37" s="180"/>
      <c r="GA37" s="180"/>
      <c r="GB37" s="180"/>
      <c r="GC37" s="180"/>
      <c r="GD37" s="180"/>
    </row>
    <row r="38" spans="1:186" s="200" customFormat="1" ht="19.5" customHeight="1">
      <c r="A38" s="276"/>
      <c r="B38" s="222" t="s">
        <v>161</v>
      </c>
      <c r="C38" s="227"/>
      <c r="D38" s="223"/>
      <c r="E38" s="224"/>
      <c r="F38" s="254"/>
      <c r="G38" s="247"/>
      <c r="H38" s="308"/>
      <c r="I38" s="302"/>
      <c r="J38" s="224"/>
      <c r="K38" s="198"/>
      <c r="L38" s="198"/>
      <c r="M38" s="198"/>
      <c r="N38" s="198"/>
      <c r="O38" s="198"/>
      <c r="P38" s="198"/>
      <c r="Q38" s="198"/>
      <c r="R38" s="198"/>
      <c r="S38" s="198"/>
      <c r="T38" s="198"/>
      <c r="U38" s="198"/>
      <c r="V38" s="198"/>
      <c r="W38" s="198"/>
      <c r="X38" s="198"/>
      <c r="Y38" s="198"/>
      <c r="Z38" s="198"/>
      <c r="AA38" s="198"/>
      <c r="AB38" s="198"/>
      <c r="AC38" s="198"/>
      <c r="AD38" s="198"/>
      <c r="AE38" s="198"/>
      <c r="AF38" s="198"/>
      <c r="AG38" s="198"/>
      <c r="AH38" s="198"/>
      <c r="AI38" s="198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</row>
    <row r="39" spans="1:186" s="195" customFormat="1" ht="19.5" customHeight="1">
      <c r="A39" s="275"/>
      <c r="B39" s="217" t="s">
        <v>162</v>
      </c>
      <c r="C39" s="219"/>
      <c r="D39" s="221">
        <v>22222</v>
      </c>
      <c r="E39" s="210" t="s">
        <v>163</v>
      </c>
      <c r="F39" s="389">
        <f>ต.ค.53!F39+พ.ย.53!H39+ธ.ค.53!H39+ม.ค.54!H39+ก.พ.54!H39+มี.ค.54!H39+เม.ย.54!H39+พ.ค.54!H39</f>
        <v>132</v>
      </c>
      <c r="G39" s="390"/>
      <c r="H39" s="417">
        <v>0</v>
      </c>
      <c r="I39" s="418"/>
      <c r="J39" s="210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79"/>
      <c r="AH39" s="179"/>
      <c r="AI39" s="179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0"/>
      <c r="BM39" s="180"/>
      <c r="BN39" s="180"/>
      <c r="BO39" s="180"/>
      <c r="BP39" s="180"/>
      <c r="BQ39" s="180"/>
      <c r="BR39" s="180"/>
      <c r="BS39" s="180"/>
      <c r="BT39" s="180"/>
      <c r="BU39" s="180"/>
      <c r="BV39" s="180"/>
      <c r="BW39" s="180"/>
      <c r="BX39" s="180"/>
      <c r="BY39" s="180"/>
      <c r="BZ39" s="180"/>
      <c r="CA39" s="180"/>
      <c r="CB39" s="180"/>
      <c r="CC39" s="180"/>
      <c r="CD39" s="180"/>
      <c r="CE39" s="180"/>
      <c r="CF39" s="180"/>
      <c r="CG39" s="180"/>
      <c r="CH39" s="180"/>
      <c r="CI39" s="180"/>
      <c r="CJ39" s="180"/>
      <c r="CK39" s="180"/>
      <c r="CL39" s="180"/>
      <c r="CM39" s="180"/>
      <c r="CN39" s="180"/>
      <c r="CO39" s="180"/>
      <c r="CP39" s="180"/>
      <c r="CQ39" s="180"/>
      <c r="CR39" s="180"/>
      <c r="CS39" s="180"/>
      <c r="CT39" s="180"/>
      <c r="CU39" s="180"/>
      <c r="CV39" s="180"/>
      <c r="CW39" s="180"/>
      <c r="CX39" s="180"/>
      <c r="CY39" s="180"/>
      <c r="CZ39" s="180"/>
      <c r="DA39" s="180"/>
      <c r="DB39" s="180"/>
      <c r="DC39" s="180"/>
      <c r="DD39" s="180"/>
      <c r="DE39" s="180"/>
      <c r="DF39" s="180"/>
      <c r="DG39" s="180"/>
      <c r="DH39" s="180"/>
      <c r="DI39" s="180"/>
      <c r="DJ39" s="180"/>
      <c r="DK39" s="180"/>
      <c r="DL39" s="180"/>
      <c r="DM39" s="180"/>
      <c r="DN39" s="180"/>
      <c r="DO39" s="180"/>
      <c r="DP39" s="180"/>
      <c r="DQ39" s="180"/>
      <c r="DR39" s="180"/>
      <c r="DS39" s="180"/>
      <c r="DT39" s="180"/>
      <c r="DU39" s="180"/>
      <c r="DV39" s="180"/>
      <c r="DW39" s="180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  <c r="EO39" s="180"/>
      <c r="EP39" s="180"/>
      <c r="EQ39" s="180"/>
      <c r="ER39" s="180"/>
      <c r="ES39" s="180"/>
      <c r="ET39" s="180"/>
      <c r="EU39" s="180"/>
      <c r="EV39" s="180"/>
      <c r="EW39" s="180"/>
      <c r="EX39" s="180"/>
      <c r="EY39" s="180"/>
      <c r="EZ39" s="180"/>
      <c r="FA39" s="180"/>
      <c r="FB39" s="180"/>
      <c r="FC39" s="180"/>
      <c r="FD39" s="180"/>
      <c r="FE39" s="180"/>
      <c r="FF39" s="180"/>
      <c r="FG39" s="180"/>
      <c r="FH39" s="180"/>
      <c r="FI39" s="180"/>
      <c r="FJ39" s="180"/>
      <c r="FK39" s="180"/>
      <c r="FL39" s="180"/>
      <c r="FM39" s="180"/>
      <c r="FN39" s="180"/>
      <c r="FO39" s="180"/>
      <c r="FP39" s="180"/>
      <c r="FQ39" s="180"/>
      <c r="FR39" s="180"/>
      <c r="FS39" s="180"/>
      <c r="FT39" s="180"/>
      <c r="FU39" s="180"/>
      <c r="FV39" s="180"/>
      <c r="FW39" s="180"/>
      <c r="FX39" s="180"/>
      <c r="FY39" s="180"/>
      <c r="FZ39" s="180"/>
      <c r="GA39" s="180"/>
      <c r="GB39" s="180"/>
      <c r="GC39" s="180"/>
      <c r="GD39" s="180"/>
    </row>
    <row r="40" spans="1:186" s="195" customFormat="1" ht="19.5" customHeight="1">
      <c r="A40" s="275"/>
      <c r="B40" s="217" t="s">
        <v>164</v>
      </c>
      <c r="C40" s="219"/>
      <c r="D40" s="221">
        <v>95280</v>
      </c>
      <c r="E40" s="210" t="s">
        <v>141</v>
      </c>
      <c r="F40" s="389">
        <f>ต.ค.53!F40+พ.ย.53!H40+ธ.ค.53!H40+ม.ค.54!H40+ก.พ.54!H40+มี.ค.54!H40+เม.ย.54!H40+พ.ค.54!H40</f>
        <v>1</v>
      </c>
      <c r="G40" s="390"/>
      <c r="H40" s="417">
        <v>0</v>
      </c>
      <c r="I40" s="418"/>
      <c r="J40" s="210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79"/>
      <c r="AH40" s="179"/>
      <c r="AI40" s="179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  <c r="ER40" s="180"/>
      <c r="ES40" s="180"/>
      <c r="ET40" s="180"/>
      <c r="EU40" s="180"/>
      <c r="EV40" s="180"/>
      <c r="EW40" s="180"/>
      <c r="EX40" s="180"/>
      <c r="EY40" s="180"/>
      <c r="EZ40" s="180"/>
      <c r="FA40" s="180"/>
      <c r="FB40" s="180"/>
      <c r="FC40" s="180"/>
      <c r="FD40" s="180"/>
      <c r="FE40" s="180"/>
      <c r="FF40" s="180"/>
      <c r="FG40" s="180"/>
      <c r="FH40" s="180"/>
      <c r="FI40" s="180"/>
      <c r="FJ40" s="180"/>
      <c r="FK40" s="180"/>
      <c r="FL40" s="180"/>
      <c r="FM40" s="180"/>
      <c r="FN40" s="180"/>
      <c r="FO40" s="180"/>
      <c r="FP40" s="180"/>
      <c r="FQ40" s="180"/>
      <c r="FR40" s="180"/>
      <c r="FS40" s="180"/>
      <c r="FT40" s="180"/>
      <c r="FU40" s="180"/>
      <c r="FV40" s="180"/>
      <c r="FW40" s="180"/>
      <c r="FX40" s="180"/>
      <c r="FY40" s="180"/>
      <c r="FZ40" s="180"/>
      <c r="GA40" s="180"/>
      <c r="GB40" s="180"/>
      <c r="GC40" s="180"/>
      <c r="GD40" s="180"/>
    </row>
    <row r="41" spans="1:186" s="200" customFormat="1" ht="19.5" customHeight="1">
      <c r="A41" s="276"/>
      <c r="B41" s="222" t="s">
        <v>165</v>
      </c>
      <c r="C41" s="227"/>
      <c r="D41" s="223"/>
      <c r="E41" s="228"/>
      <c r="F41" s="256"/>
      <c r="G41" s="247"/>
      <c r="H41" s="311"/>
      <c r="I41" s="302"/>
      <c r="J41" s="22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</row>
    <row r="42" spans="1:186" s="200" customFormat="1" ht="19.5" customHeight="1">
      <c r="A42" s="276"/>
      <c r="B42" s="222" t="s">
        <v>166</v>
      </c>
      <c r="C42" s="227"/>
      <c r="D42" s="223"/>
      <c r="E42" s="228"/>
      <c r="F42" s="256"/>
      <c r="G42" s="247"/>
      <c r="H42" s="311"/>
      <c r="I42" s="302"/>
      <c r="J42" s="22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F42" s="199"/>
      <c r="EG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  <c r="ER42" s="199"/>
      <c r="ES42" s="199"/>
      <c r="ET42" s="199"/>
      <c r="EU42" s="199"/>
      <c r="EV42" s="199"/>
      <c r="EW42" s="199"/>
      <c r="EX42" s="199"/>
      <c r="EY42" s="199"/>
      <c r="EZ42" s="199"/>
      <c r="FA42" s="199"/>
      <c r="FB42" s="199"/>
      <c r="FC42" s="199"/>
      <c r="FD42" s="199"/>
      <c r="FE42" s="199"/>
      <c r="FF42" s="199"/>
      <c r="FG42" s="199"/>
      <c r="FH42" s="199"/>
      <c r="FI42" s="199"/>
      <c r="FJ42" s="199"/>
      <c r="FK42" s="199"/>
      <c r="FL42" s="199"/>
      <c r="FM42" s="199"/>
      <c r="FN42" s="199"/>
      <c r="FO42" s="199"/>
      <c r="FP42" s="199"/>
      <c r="FQ42" s="199"/>
      <c r="FR42" s="199"/>
      <c r="FS42" s="199"/>
      <c r="FT42" s="199"/>
      <c r="FU42" s="199"/>
      <c r="FV42" s="199"/>
      <c r="FW42" s="199"/>
      <c r="FX42" s="199"/>
      <c r="FY42" s="199"/>
      <c r="FZ42" s="199"/>
      <c r="GA42" s="199"/>
      <c r="GB42" s="199"/>
      <c r="GC42" s="199"/>
      <c r="GD42" s="199"/>
    </row>
    <row r="43" spans="1:186" s="200" customFormat="1" ht="19.5" customHeight="1">
      <c r="A43" s="276"/>
      <c r="B43" s="222"/>
      <c r="C43" s="229" t="s">
        <v>167</v>
      </c>
      <c r="D43" s="223"/>
      <c r="E43" s="224"/>
      <c r="F43" s="254"/>
      <c r="G43" s="247"/>
      <c r="H43" s="308"/>
      <c r="I43" s="302"/>
      <c r="J43" s="224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</row>
    <row r="44" spans="1:186" s="195" customFormat="1" ht="19.5" customHeight="1">
      <c r="A44" s="278"/>
      <c r="B44" s="241" t="s">
        <v>168</v>
      </c>
      <c r="C44" s="295"/>
      <c r="D44" s="296">
        <v>8875</v>
      </c>
      <c r="E44" s="297" t="s">
        <v>169</v>
      </c>
      <c r="F44" s="393">
        <f>ต.ค.53!F44+พ.ย.53!H44+ธ.ค.53!H44+ม.ค.54!H44+ก.พ.54!H44+มี.ค.54!H44+เม.ย.54!H44+พ.ค.54!H44</f>
        <v>21</v>
      </c>
      <c r="G44" s="394"/>
      <c r="H44" s="419">
        <v>3</v>
      </c>
      <c r="I44" s="420"/>
      <c r="J44" s="297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  <c r="ER44" s="180"/>
      <c r="ES44" s="180"/>
      <c r="ET44" s="180"/>
      <c r="EU44" s="180"/>
      <c r="EV44" s="180"/>
      <c r="EW44" s="180"/>
      <c r="EX44" s="180"/>
      <c r="EY44" s="180"/>
      <c r="EZ44" s="180"/>
      <c r="FA44" s="180"/>
      <c r="FB44" s="180"/>
      <c r="FC44" s="180"/>
      <c r="FD44" s="180"/>
      <c r="FE44" s="180"/>
      <c r="FF44" s="180"/>
      <c r="FG44" s="180"/>
      <c r="FH44" s="180"/>
      <c r="FI44" s="180"/>
      <c r="FJ44" s="180"/>
      <c r="FK44" s="180"/>
      <c r="FL44" s="180"/>
      <c r="FM44" s="180"/>
      <c r="FN44" s="180"/>
      <c r="FO44" s="180"/>
      <c r="FP44" s="180"/>
      <c r="FQ44" s="180"/>
      <c r="FR44" s="180"/>
      <c r="FS44" s="180"/>
      <c r="FT44" s="180"/>
      <c r="FU44" s="180"/>
      <c r="FV44" s="180"/>
      <c r="FW44" s="180"/>
      <c r="FX44" s="180"/>
      <c r="FY44" s="180"/>
      <c r="FZ44" s="180"/>
      <c r="GA44" s="180"/>
      <c r="GB44" s="180"/>
      <c r="GC44" s="180"/>
      <c r="GD44" s="180"/>
    </row>
    <row r="45" spans="1:186" s="191" customFormat="1" ht="19.5" customHeight="1">
      <c r="A45" s="287" t="s">
        <v>170</v>
      </c>
      <c r="B45" s="288"/>
      <c r="C45" s="289"/>
      <c r="D45" s="258"/>
      <c r="E45" s="259"/>
      <c r="F45" s="260"/>
      <c r="G45" s="261"/>
      <c r="H45" s="299"/>
      <c r="I45" s="300"/>
      <c r="J45" s="259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</row>
    <row r="46" spans="1:186" s="191" customFormat="1" ht="19.5" customHeight="1">
      <c r="A46" s="274" t="s">
        <v>127</v>
      </c>
      <c r="B46" s="267"/>
      <c r="C46" s="268"/>
      <c r="D46" s="230"/>
      <c r="E46" s="237"/>
      <c r="F46" s="265"/>
      <c r="G46" s="248"/>
      <c r="H46" s="303"/>
      <c r="I46" s="305"/>
      <c r="J46" s="23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</row>
    <row r="47" spans="1:186" s="186" customFormat="1" ht="19.5" customHeight="1">
      <c r="A47" s="276"/>
      <c r="B47" s="398" t="s">
        <v>171</v>
      </c>
      <c r="C47" s="399"/>
      <c r="D47" s="230"/>
      <c r="E47" s="224"/>
      <c r="F47" s="254"/>
      <c r="G47" s="247"/>
      <c r="H47" s="308"/>
      <c r="I47" s="302"/>
      <c r="J47" s="224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</row>
    <row r="48" spans="1:186" s="186" customFormat="1" ht="19.5" customHeight="1">
      <c r="A48" s="276"/>
      <c r="B48" s="368"/>
      <c r="C48" s="369" t="s">
        <v>172</v>
      </c>
      <c r="D48" s="230"/>
      <c r="E48" s="224"/>
      <c r="F48" s="254"/>
      <c r="G48" s="247"/>
      <c r="H48" s="308"/>
      <c r="I48" s="302"/>
      <c r="J48" s="224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90"/>
      <c r="AK48" s="190"/>
      <c r="AL48" s="190"/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</row>
    <row r="49" spans="1:186" s="195" customFormat="1" ht="19.5" customHeight="1">
      <c r="A49" s="276"/>
      <c r="B49" s="222" t="s">
        <v>173</v>
      </c>
      <c r="C49" s="227"/>
      <c r="D49" s="225"/>
      <c r="E49" s="228"/>
      <c r="F49" s="256"/>
      <c r="G49" s="247"/>
      <c r="H49" s="311"/>
      <c r="I49" s="302"/>
      <c r="J49" s="228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79"/>
      <c r="AH49" s="179"/>
      <c r="AI49" s="179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  <c r="ER49" s="180"/>
      <c r="ES49" s="180"/>
      <c r="ET49" s="180"/>
      <c r="EU49" s="180"/>
      <c r="EV49" s="180"/>
      <c r="EW49" s="180"/>
      <c r="EX49" s="180"/>
      <c r="EY49" s="180"/>
      <c r="EZ49" s="180"/>
      <c r="FA49" s="180"/>
      <c r="FB49" s="180"/>
      <c r="FC49" s="180"/>
      <c r="FD49" s="180"/>
      <c r="FE49" s="180"/>
      <c r="FF49" s="180"/>
      <c r="FG49" s="180"/>
      <c r="FH49" s="180"/>
      <c r="FI49" s="180"/>
      <c r="FJ49" s="180"/>
      <c r="FK49" s="180"/>
      <c r="FL49" s="180"/>
      <c r="FM49" s="180"/>
      <c r="FN49" s="180"/>
      <c r="FO49" s="180"/>
      <c r="FP49" s="180"/>
      <c r="FQ49" s="180"/>
      <c r="FR49" s="180"/>
      <c r="FS49" s="180"/>
      <c r="FT49" s="180"/>
      <c r="FU49" s="180"/>
      <c r="FV49" s="180"/>
      <c r="FW49" s="180"/>
      <c r="FX49" s="180"/>
      <c r="FY49" s="180"/>
      <c r="FZ49" s="180"/>
      <c r="GA49" s="180"/>
      <c r="GB49" s="180"/>
      <c r="GC49" s="180"/>
      <c r="GD49" s="180"/>
    </row>
    <row r="50" spans="1:186" s="195" customFormat="1" ht="19.5" customHeight="1">
      <c r="A50" s="275"/>
      <c r="B50" s="217" t="s">
        <v>174</v>
      </c>
      <c r="C50" s="219"/>
      <c r="D50" s="211"/>
      <c r="E50" s="210"/>
      <c r="F50" s="389">
        <f>ต.ค.53!F50+พ.ย.53!H50+ธ.ค.53!H50+ม.ค.54!H50+ก.พ.54!H50+มี.ค.54!H50+เม.ย.54!H50+พ.ค.54!H50</f>
        <v>28</v>
      </c>
      <c r="G50" s="390"/>
      <c r="H50" s="417">
        <v>3</v>
      </c>
      <c r="I50" s="418"/>
      <c r="J50" s="210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  <c r="ER50" s="180"/>
      <c r="ES50" s="180"/>
      <c r="ET50" s="180"/>
      <c r="EU50" s="180"/>
      <c r="EV50" s="180"/>
      <c r="EW50" s="180"/>
      <c r="EX50" s="180"/>
      <c r="EY50" s="180"/>
      <c r="EZ50" s="180"/>
      <c r="FA50" s="180"/>
      <c r="FB50" s="180"/>
      <c r="FC50" s="180"/>
      <c r="FD50" s="180"/>
      <c r="FE50" s="180"/>
      <c r="FF50" s="180"/>
      <c r="FG50" s="180"/>
      <c r="FH50" s="180"/>
      <c r="FI50" s="180"/>
      <c r="FJ50" s="180"/>
      <c r="FK50" s="180"/>
      <c r="FL50" s="180"/>
      <c r="FM50" s="180"/>
      <c r="FN50" s="180"/>
      <c r="FO50" s="180"/>
      <c r="FP50" s="180"/>
      <c r="FQ50" s="180"/>
      <c r="FR50" s="180"/>
      <c r="FS50" s="180"/>
      <c r="FT50" s="180"/>
      <c r="FU50" s="180"/>
      <c r="FV50" s="180"/>
      <c r="FW50" s="180"/>
      <c r="FX50" s="180"/>
      <c r="FY50" s="180"/>
      <c r="FZ50" s="180"/>
      <c r="GA50" s="180"/>
      <c r="GB50" s="180"/>
      <c r="GC50" s="180"/>
      <c r="GD50" s="180"/>
    </row>
    <row r="51" spans="1:186" s="195" customFormat="1">
      <c r="A51" s="275"/>
      <c r="B51" s="217" t="s">
        <v>245</v>
      </c>
      <c r="C51" s="219"/>
      <c r="D51" s="211"/>
      <c r="E51" s="210"/>
      <c r="F51" s="389">
        <f>ต.ค.53!F51+พ.ย.53!H51+ธ.ค.53!H51+ม.ค.54!H51+ก.พ.54!H51+มี.ค.54!H51+เม.ย.54!H51+พ.ค.54!H51</f>
        <v>1</v>
      </c>
      <c r="G51" s="390"/>
      <c r="H51" s="417">
        <v>0</v>
      </c>
      <c r="I51" s="418"/>
      <c r="J51" s="210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0"/>
      <c r="BU51" s="180"/>
      <c r="BV51" s="180"/>
      <c r="BW51" s="180"/>
      <c r="BX51" s="180"/>
      <c r="BY51" s="180"/>
      <c r="BZ51" s="180"/>
      <c r="CA51" s="180"/>
      <c r="CB51" s="180"/>
      <c r="CC51" s="180"/>
      <c r="CD51" s="180"/>
      <c r="CE51" s="180"/>
      <c r="CF51" s="180"/>
      <c r="CG51" s="180"/>
      <c r="CH51" s="180"/>
      <c r="CI51" s="180"/>
      <c r="CJ51" s="180"/>
      <c r="CK51" s="180"/>
      <c r="CL51" s="180"/>
      <c r="CM51" s="180"/>
      <c r="CN51" s="180"/>
      <c r="CO51" s="180"/>
      <c r="CP51" s="180"/>
      <c r="CQ51" s="180"/>
      <c r="CR51" s="180"/>
      <c r="CS51" s="180"/>
      <c r="CT51" s="180"/>
      <c r="CU51" s="180"/>
      <c r="CV51" s="180"/>
      <c r="CW51" s="180"/>
      <c r="CX51" s="180"/>
      <c r="CY51" s="180"/>
      <c r="CZ51" s="180"/>
      <c r="DA51" s="180"/>
      <c r="DB51" s="180"/>
      <c r="DC51" s="180"/>
      <c r="DD51" s="180"/>
      <c r="DE51" s="180"/>
      <c r="DF51" s="180"/>
      <c r="DG51" s="180"/>
      <c r="DH51" s="180"/>
      <c r="DI51" s="180"/>
      <c r="DJ51" s="180"/>
      <c r="DK51" s="180"/>
      <c r="DL51" s="180"/>
      <c r="DM51" s="180"/>
      <c r="DN51" s="180"/>
      <c r="DO51" s="180"/>
      <c r="DP51" s="180"/>
      <c r="DQ51" s="180"/>
      <c r="DR51" s="180"/>
      <c r="DS51" s="180"/>
      <c r="DT51" s="180"/>
      <c r="DU51" s="180"/>
      <c r="DV51" s="180"/>
      <c r="DW51" s="180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  <c r="EO51" s="180"/>
      <c r="EP51" s="180"/>
      <c r="EQ51" s="180"/>
      <c r="ER51" s="180"/>
      <c r="ES51" s="180"/>
      <c r="ET51" s="180"/>
      <c r="EU51" s="180"/>
      <c r="EV51" s="180"/>
      <c r="EW51" s="180"/>
      <c r="EX51" s="180"/>
      <c r="EY51" s="180"/>
      <c r="EZ51" s="180"/>
      <c r="FA51" s="180"/>
      <c r="FB51" s="180"/>
      <c r="FC51" s="180"/>
      <c r="FD51" s="180"/>
      <c r="FE51" s="180"/>
      <c r="FF51" s="180"/>
      <c r="FG51" s="180"/>
      <c r="FH51" s="180"/>
      <c r="FI51" s="180"/>
      <c r="FJ51" s="180"/>
      <c r="FK51" s="180"/>
      <c r="FL51" s="180"/>
      <c r="FM51" s="180"/>
      <c r="FN51" s="180"/>
      <c r="FO51" s="180"/>
      <c r="FP51" s="180"/>
      <c r="FQ51" s="180"/>
      <c r="FR51" s="180"/>
      <c r="FS51" s="180"/>
      <c r="FT51" s="180"/>
      <c r="FU51" s="180"/>
      <c r="FV51" s="180"/>
      <c r="FW51" s="180"/>
      <c r="FX51" s="180"/>
      <c r="FY51" s="180"/>
      <c r="FZ51" s="180"/>
      <c r="GA51" s="180"/>
      <c r="GB51" s="180"/>
      <c r="GC51" s="180"/>
      <c r="GD51" s="180"/>
    </row>
    <row r="52" spans="1:186" s="195" customFormat="1" ht="19.5" customHeight="1">
      <c r="A52" s="276"/>
      <c r="B52" s="222" t="s">
        <v>216</v>
      </c>
      <c r="C52" s="227"/>
      <c r="D52" s="225"/>
      <c r="E52" s="228"/>
      <c r="F52" s="256"/>
      <c r="G52" s="247"/>
      <c r="H52" s="311"/>
      <c r="I52" s="302"/>
      <c r="J52" s="228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79"/>
      <c r="AH52" s="179"/>
      <c r="AI52" s="179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  <c r="ER52" s="180"/>
      <c r="ES52" s="180"/>
      <c r="ET52" s="180"/>
      <c r="EU52" s="180"/>
      <c r="EV52" s="180"/>
      <c r="EW52" s="180"/>
      <c r="EX52" s="180"/>
      <c r="EY52" s="180"/>
      <c r="EZ52" s="180"/>
      <c r="FA52" s="180"/>
      <c r="FB52" s="180"/>
      <c r="FC52" s="180"/>
      <c r="FD52" s="180"/>
      <c r="FE52" s="180"/>
      <c r="FF52" s="180"/>
      <c r="FG52" s="180"/>
      <c r="FH52" s="180"/>
      <c r="FI52" s="180"/>
      <c r="FJ52" s="180"/>
      <c r="FK52" s="180"/>
      <c r="FL52" s="180"/>
      <c r="FM52" s="180"/>
      <c r="FN52" s="180"/>
      <c r="FO52" s="180"/>
      <c r="FP52" s="180"/>
      <c r="FQ52" s="180"/>
      <c r="FR52" s="180"/>
      <c r="FS52" s="180"/>
      <c r="FT52" s="180"/>
      <c r="FU52" s="180"/>
      <c r="FV52" s="180"/>
      <c r="FW52" s="180"/>
      <c r="FX52" s="180"/>
      <c r="FY52" s="180"/>
      <c r="FZ52" s="180"/>
      <c r="GA52" s="180"/>
      <c r="GB52" s="180"/>
      <c r="GC52" s="180"/>
      <c r="GD52" s="180"/>
    </row>
    <row r="53" spans="1:186" s="195" customFormat="1" ht="19.5" customHeight="1">
      <c r="A53" s="276"/>
      <c r="B53" s="222" t="s">
        <v>217</v>
      </c>
      <c r="C53" s="227"/>
      <c r="D53" s="225"/>
      <c r="E53" s="228"/>
      <c r="F53" s="256"/>
      <c r="G53" s="247"/>
      <c r="H53" s="311"/>
      <c r="I53" s="302"/>
      <c r="J53" s="228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79"/>
      <c r="AH53" s="179"/>
      <c r="AI53" s="179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0"/>
      <c r="BU53" s="180"/>
      <c r="BV53" s="180"/>
      <c r="BW53" s="180"/>
      <c r="BX53" s="180"/>
      <c r="BY53" s="180"/>
      <c r="BZ53" s="180"/>
      <c r="CA53" s="180"/>
      <c r="CB53" s="180"/>
      <c r="CC53" s="180"/>
      <c r="CD53" s="180"/>
      <c r="CE53" s="180"/>
      <c r="CF53" s="180"/>
      <c r="CG53" s="180"/>
      <c r="CH53" s="180"/>
      <c r="CI53" s="180"/>
      <c r="CJ53" s="180"/>
      <c r="CK53" s="180"/>
      <c r="CL53" s="180"/>
      <c r="CM53" s="180"/>
      <c r="CN53" s="180"/>
      <c r="CO53" s="180"/>
      <c r="CP53" s="180"/>
      <c r="CQ53" s="180"/>
      <c r="CR53" s="180"/>
      <c r="CS53" s="180"/>
      <c r="CT53" s="180"/>
      <c r="CU53" s="180"/>
      <c r="CV53" s="180"/>
      <c r="CW53" s="180"/>
      <c r="CX53" s="180"/>
      <c r="CY53" s="180"/>
      <c r="CZ53" s="180"/>
      <c r="DA53" s="180"/>
      <c r="DB53" s="180"/>
      <c r="DC53" s="180"/>
      <c r="DD53" s="180"/>
      <c r="DE53" s="180"/>
      <c r="DF53" s="180"/>
      <c r="DG53" s="180"/>
      <c r="DH53" s="180"/>
      <c r="DI53" s="180"/>
      <c r="DJ53" s="180"/>
      <c r="DK53" s="180"/>
      <c r="DL53" s="180"/>
      <c r="DM53" s="180"/>
      <c r="DN53" s="180"/>
      <c r="DO53" s="180"/>
      <c r="DP53" s="180"/>
      <c r="DQ53" s="180"/>
      <c r="DR53" s="180"/>
      <c r="DS53" s="180"/>
      <c r="DT53" s="180"/>
      <c r="DU53" s="180"/>
      <c r="DV53" s="180"/>
      <c r="DW53" s="180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  <c r="ER53" s="180"/>
      <c r="ES53" s="180"/>
      <c r="ET53" s="180"/>
      <c r="EU53" s="180"/>
      <c r="EV53" s="180"/>
      <c r="EW53" s="180"/>
      <c r="EX53" s="180"/>
      <c r="EY53" s="180"/>
      <c r="EZ53" s="180"/>
      <c r="FA53" s="180"/>
      <c r="FB53" s="180"/>
      <c r="FC53" s="180"/>
      <c r="FD53" s="180"/>
      <c r="FE53" s="180"/>
      <c r="FF53" s="180"/>
      <c r="FG53" s="180"/>
      <c r="FH53" s="180"/>
      <c r="FI53" s="180"/>
      <c r="FJ53" s="180"/>
      <c r="FK53" s="180"/>
      <c r="FL53" s="180"/>
      <c r="FM53" s="180"/>
      <c r="FN53" s="180"/>
      <c r="FO53" s="180"/>
      <c r="FP53" s="180"/>
      <c r="FQ53" s="180"/>
      <c r="FR53" s="180"/>
      <c r="FS53" s="180"/>
      <c r="FT53" s="180"/>
      <c r="FU53" s="180"/>
      <c r="FV53" s="180"/>
      <c r="FW53" s="180"/>
      <c r="FX53" s="180"/>
      <c r="FY53" s="180"/>
      <c r="FZ53" s="180"/>
      <c r="GA53" s="180"/>
      <c r="GB53" s="180"/>
      <c r="GC53" s="180"/>
      <c r="GD53" s="180"/>
    </row>
    <row r="54" spans="1:186" s="195" customFormat="1" ht="19.5" customHeight="1">
      <c r="A54" s="276"/>
      <c r="B54" s="231" t="s">
        <v>175</v>
      </c>
      <c r="C54" s="292"/>
      <c r="D54" s="232"/>
      <c r="E54" s="224"/>
      <c r="F54" s="254"/>
      <c r="G54" s="248"/>
      <c r="H54" s="308"/>
      <c r="I54" s="305"/>
      <c r="J54" s="224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/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  <c r="EO54" s="180"/>
      <c r="EP54" s="180"/>
      <c r="EQ54" s="180"/>
      <c r="ER54" s="180"/>
      <c r="ES54" s="180"/>
      <c r="ET54" s="180"/>
      <c r="EU54" s="180"/>
      <c r="EV54" s="180"/>
      <c r="EW54" s="180"/>
      <c r="EX54" s="180"/>
      <c r="EY54" s="180"/>
      <c r="EZ54" s="180"/>
      <c r="FA54" s="180"/>
      <c r="FB54" s="180"/>
      <c r="FC54" s="180"/>
      <c r="FD54" s="180"/>
      <c r="FE54" s="180"/>
      <c r="FF54" s="180"/>
      <c r="FG54" s="180"/>
      <c r="FH54" s="180"/>
      <c r="FI54" s="180"/>
      <c r="FJ54" s="180"/>
      <c r="FK54" s="180"/>
      <c r="FL54" s="180"/>
      <c r="FM54" s="180"/>
      <c r="FN54" s="180"/>
      <c r="FO54" s="180"/>
      <c r="FP54" s="180"/>
      <c r="FQ54" s="180"/>
      <c r="FR54" s="180"/>
      <c r="FS54" s="180"/>
      <c r="FT54" s="180"/>
      <c r="FU54" s="180"/>
      <c r="FV54" s="180"/>
      <c r="FW54" s="180"/>
      <c r="FX54" s="180"/>
      <c r="FY54" s="180"/>
      <c r="FZ54" s="180"/>
      <c r="GA54" s="180"/>
      <c r="GB54" s="180"/>
      <c r="GC54" s="180"/>
      <c r="GD54" s="180"/>
    </row>
    <row r="55" spans="1:186" s="195" customFormat="1" ht="19.5" customHeight="1">
      <c r="A55" s="276"/>
      <c r="B55" s="398" t="s">
        <v>218</v>
      </c>
      <c r="C55" s="399"/>
      <c r="D55" s="225"/>
      <c r="E55" s="224"/>
      <c r="F55" s="254"/>
      <c r="G55" s="247"/>
      <c r="H55" s="308"/>
      <c r="I55" s="302"/>
      <c r="J55" s="224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0"/>
      <c r="BU55" s="180"/>
      <c r="BV55" s="180"/>
      <c r="BW55" s="180"/>
      <c r="BX55" s="180"/>
      <c r="BY55" s="180"/>
      <c r="BZ55" s="180"/>
      <c r="CA55" s="180"/>
      <c r="CB55" s="180"/>
      <c r="CC55" s="180"/>
      <c r="CD55" s="180"/>
      <c r="CE55" s="180"/>
      <c r="CF55" s="180"/>
      <c r="CG55" s="180"/>
      <c r="CH55" s="180"/>
      <c r="CI55" s="180"/>
      <c r="CJ55" s="180"/>
      <c r="CK55" s="180"/>
      <c r="CL55" s="180"/>
      <c r="CM55" s="180"/>
      <c r="CN55" s="180"/>
      <c r="CO55" s="180"/>
      <c r="CP55" s="180"/>
      <c r="CQ55" s="180"/>
      <c r="CR55" s="180"/>
      <c r="CS55" s="180"/>
      <c r="CT55" s="180"/>
      <c r="CU55" s="180"/>
      <c r="CV55" s="180"/>
      <c r="CW55" s="180"/>
      <c r="CX55" s="180"/>
      <c r="CY55" s="180"/>
      <c r="CZ55" s="180"/>
      <c r="DA55" s="180"/>
      <c r="DB55" s="180"/>
      <c r="DC55" s="180"/>
      <c r="DD55" s="180"/>
      <c r="DE55" s="180"/>
      <c r="DF55" s="180"/>
      <c r="DG55" s="180"/>
      <c r="DH55" s="180"/>
      <c r="DI55" s="180"/>
      <c r="DJ55" s="180"/>
      <c r="DK55" s="180"/>
      <c r="DL55" s="180"/>
      <c r="DM55" s="180"/>
      <c r="DN55" s="180"/>
      <c r="DO55" s="180"/>
      <c r="DP55" s="180"/>
      <c r="DQ55" s="180"/>
      <c r="DR55" s="180"/>
      <c r="DS55" s="180"/>
      <c r="DT55" s="180"/>
      <c r="DU55" s="180"/>
      <c r="DV55" s="180"/>
      <c r="DW55" s="180"/>
      <c r="DX55" s="180"/>
      <c r="DY55" s="180"/>
      <c r="DZ55" s="180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  <c r="ER55" s="180"/>
      <c r="ES55" s="180"/>
      <c r="ET55" s="180"/>
      <c r="EU55" s="180"/>
      <c r="EV55" s="180"/>
      <c r="EW55" s="180"/>
      <c r="EX55" s="180"/>
      <c r="EY55" s="180"/>
      <c r="EZ55" s="180"/>
      <c r="FA55" s="180"/>
      <c r="FB55" s="180"/>
      <c r="FC55" s="180"/>
      <c r="FD55" s="180"/>
      <c r="FE55" s="180"/>
      <c r="FF55" s="180"/>
      <c r="FG55" s="180"/>
      <c r="FH55" s="180"/>
      <c r="FI55" s="180"/>
      <c r="FJ55" s="180"/>
      <c r="FK55" s="180"/>
      <c r="FL55" s="180"/>
      <c r="FM55" s="180"/>
      <c r="FN55" s="180"/>
      <c r="FO55" s="180"/>
      <c r="FP55" s="180"/>
      <c r="FQ55" s="180"/>
      <c r="FR55" s="180"/>
      <c r="FS55" s="180"/>
      <c r="FT55" s="180"/>
      <c r="FU55" s="180"/>
      <c r="FV55" s="180"/>
      <c r="FW55" s="180"/>
      <c r="FX55" s="180"/>
      <c r="FY55" s="180"/>
      <c r="FZ55" s="180"/>
      <c r="GA55" s="180"/>
      <c r="GB55" s="180"/>
      <c r="GC55" s="180"/>
      <c r="GD55" s="180"/>
    </row>
    <row r="56" spans="1:186" s="195" customFormat="1" ht="19.5" customHeight="1">
      <c r="A56" s="276"/>
      <c r="B56" s="398" t="s">
        <v>176</v>
      </c>
      <c r="C56" s="399"/>
      <c r="D56" s="232"/>
      <c r="E56" s="224"/>
      <c r="F56" s="254"/>
      <c r="G56" s="248"/>
      <c r="H56" s="308"/>
      <c r="I56" s="305"/>
      <c r="J56" s="224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79"/>
      <c r="AH56" s="179"/>
      <c r="AI56" s="179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0"/>
      <c r="BU56" s="180"/>
      <c r="BV56" s="180"/>
      <c r="BW56" s="180"/>
      <c r="BX56" s="180"/>
      <c r="BY56" s="180"/>
      <c r="BZ56" s="180"/>
      <c r="CA56" s="180"/>
      <c r="CB56" s="180"/>
      <c r="CC56" s="180"/>
      <c r="CD56" s="180"/>
      <c r="CE56" s="180"/>
      <c r="CF56" s="180"/>
      <c r="CG56" s="180"/>
      <c r="CH56" s="180"/>
      <c r="CI56" s="180"/>
      <c r="CJ56" s="180"/>
      <c r="CK56" s="180"/>
      <c r="CL56" s="180"/>
      <c r="CM56" s="180"/>
      <c r="CN56" s="180"/>
      <c r="CO56" s="180"/>
      <c r="CP56" s="180"/>
      <c r="CQ56" s="180"/>
      <c r="CR56" s="180"/>
      <c r="CS56" s="180"/>
      <c r="CT56" s="180"/>
      <c r="CU56" s="180"/>
      <c r="CV56" s="180"/>
      <c r="CW56" s="180"/>
      <c r="CX56" s="180"/>
      <c r="CY56" s="180"/>
      <c r="CZ56" s="180"/>
      <c r="DA56" s="180"/>
      <c r="DB56" s="180"/>
      <c r="DC56" s="180"/>
      <c r="DD56" s="180"/>
      <c r="DE56" s="180"/>
      <c r="DF56" s="180"/>
      <c r="DG56" s="180"/>
      <c r="DH56" s="180"/>
      <c r="DI56" s="180"/>
      <c r="DJ56" s="180"/>
      <c r="DK56" s="180"/>
      <c r="DL56" s="180"/>
      <c r="DM56" s="180"/>
      <c r="DN56" s="180"/>
      <c r="DO56" s="180"/>
      <c r="DP56" s="180"/>
      <c r="DQ56" s="180"/>
      <c r="DR56" s="180"/>
      <c r="DS56" s="180"/>
      <c r="DT56" s="180"/>
      <c r="DU56" s="180"/>
      <c r="DV56" s="180"/>
      <c r="DW56" s="180"/>
      <c r="DX56" s="180"/>
      <c r="DY56" s="180"/>
      <c r="DZ56" s="180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  <c r="ER56" s="180"/>
      <c r="ES56" s="180"/>
      <c r="ET56" s="180"/>
      <c r="EU56" s="180"/>
      <c r="EV56" s="180"/>
      <c r="EW56" s="180"/>
      <c r="EX56" s="180"/>
      <c r="EY56" s="180"/>
      <c r="EZ56" s="180"/>
      <c r="FA56" s="180"/>
      <c r="FB56" s="180"/>
      <c r="FC56" s="180"/>
      <c r="FD56" s="180"/>
      <c r="FE56" s="180"/>
      <c r="FF56" s="180"/>
      <c r="FG56" s="180"/>
      <c r="FH56" s="180"/>
      <c r="FI56" s="180"/>
      <c r="FJ56" s="180"/>
      <c r="FK56" s="180"/>
      <c r="FL56" s="180"/>
      <c r="FM56" s="180"/>
      <c r="FN56" s="180"/>
      <c r="FO56" s="180"/>
      <c r="FP56" s="180"/>
      <c r="FQ56" s="180"/>
      <c r="FR56" s="180"/>
      <c r="FS56" s="180"/>
      <c r="FT56" s="180"/>
      <c r="FU56" s="180"/>
      <c r="FV56" s="180"/>
      <c r="FW56" s="180"/>
      <c r="FX56" s="180"/>
      <c r="FY56" s="180"/>
      <c r="FZ56" s="180"/>
      <c r="GA56" s="180"/>
      <c r="GB56" s="180"/>
      <c r="GC56" s="180"/>
      <c r="GD56" s="180"/>
    </row>
    <row r="57" spans="1:186" s="195" customFormat="1" ht="19.5" customHeight="1">
      <c r="A57" s="276"/>
      <c r="B57" s="222" t="s">
        <v>219</v>
      </c>
      <c r="C57" s="233"/>
      <c r="D57" s="225"/>
      <c r="E57" s="224"/>
      <c r="F57" s="254"/>
      <c r="G57" s="247"/>
      <c r="H57" s="308"/>
      <c r="I57" s="302"/>
      <c r="J57" s="224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0"/>
      <c r="AV57" s="180"/>
      <c r="AW57" s="180"/>
      <c r="AX57" s="180"/>
      <c r="AY57" s="180"/>
      <c r="AZ57" s="180"/>
      <c r="BA57" s="180"/>
      <c r="BB57" s="180"/>
      <c r="BC57" s="180"/>
      <c r="BD57" s="180"/>
      <c r="BE57" s="180"/>
      <c r="BF57" s="180"/>
      <c r="BG57" s="180"/>
      <c r="BH57" s="180"/>
      <c r="BI57" s="180"/>
      <c r="BJ57" s="180"/>
      <c r="BK57" s="180"/>
      <c r="BL57" s="180"/>
      <c r="BM57" s="180"/>
      <c r="BN57" s="180"/>
      <c r="BO57" s="180"/>
      <c r="BP57" s="180"/>
      <c r="BQ57" s="180"/>
      <c r="BR57" s="180"/>
      <c r="BS57" s="180"/>
      <c r="BT57" s="180"/>
      <c r="BU57" s="180"/>
      <c r="BV57" s="180"/>
      <c r="BW57" s="180"/>
      <c r="BX57" s="180"/>
      <c r="BY57" s="180"/>
      <c r="BZ57" s="180"/>
      <c r="CA57" s="180"/>
      <c r="CB57" s="180"/>
      <c r="CC57" s="180"/>
      <c r="CD57" s="180"/>
      <c r="CE57" s="180"/>
      <c r="CF57" s="180"/>
      <c r="CG57" s="180"/>
      <c r="CH57" s="180"/>
      <c r="CI57" s="180"/>
      <c r="CJ57" s="180"/>
      <c r="CK57" s="180"/>
      <c r="CL57" s="180"/>
      <c r="CM57" s="180"/>
      <c r="CN57" s="180"/>
      <c r="CO57" s="180"/>
      <c r="CP57" s="180"/>
      <c r="CQ57" s="180"/>
      <c r="CR57" s="180"/>
      <c r="CS57" s="180"/>
      <c r="CT57" s="180"/>
      <c r="CU57" s="180"/>
      <c r="CV57" s="180"/>
      <c r="CW57" s="180"/>
      <c r="CX57" s="180"/>
      <c r="CY57" s="180"/>
      <c r="CZ57" s="180"/>
      <c r="DA57" s="180"/>
      <c r="DB57" s="180"/>
      <c r="DC57" s="180"/>
      <c r="DD57" s="180"/>
      <c r="DE57" s="180"/>
      <c r="DF57" s="180"/>
      <c r="DG57" s="180"/>
      <c r="DH57" s="180"/>
      <c r="DI57" s="180"/>
      <c r="DJ57" s="180"/>
      <c r="DK57" s="180"/>
      <c r="DL57" s="180"/>
      <c r="DM57" s="180"/>
      <c r="DN57" s="180"/>
      <c r="DO57" s="180"/>
      <c r="DP57" s="180"/>
      <c r="DQ57" s="180"/>
      <c r="DR57" s="180"/>
      <c r="DS57" s="180"/>
      <c r="DT57" s="180"/>
      <c r="DU57" s="180"/>
      <c r="DV57" s="180"/>
      <c r="DW57" s="180"/>
      <c r="DX57" s="180"/>
      <c r="DY57" s="180"/>
      <c r="DZ57" s="180"/>
      <c r="EA57" s="180"/>
      <c r="EB57" s="180"/>
      <c r="EC57" s="180"/>
      <c r="ED57" s="180"/>
      <c r="EE57" s="180"/>
      <c r="EF57" s="180"/>
      <c r="EG57" s="180"/>
      <c r="EH57" s="180"/>
      <c r="EI57" s="180"/>
      <c r="EJ57" s="180"/>
      <c r="EK57" s="180"/>
      <c r="EL57" s="180"/>
      <c r="EM57" s="180"/>
      <c r="EN57" s="180"/>
      <c r="EO57" s="180"/>
      <c r="EP57" s="180"/>
      <c r="EQ57" s="180"/>
      <c r="ER57" s="180"/>
      <c r="ES57" s="180"/>
      <c r="ET57" s="180"/>
      <c r="EU57" s="180"/>
      <c r="EV57" s="180"/>
      <c r="EW57" s="180"/>
      <c r="EX57" s="180"/>
      <c r="EY57" s="180"/>
      <c r="EZ57" s="180"/>
      <c r="FA57" s="180"/>
      <c r="FB57" s="180"/>
      <c r="FC57" s="180"/>
      <c r="FD57" s="180"/>
      <c r="FE57" s="180"/>
      <c r="FF57" s="180"/>
      <c r="FG57" s="180"/>
      <c r="FH57" s="180"/>
      <c r="FI57" s="180"/>
      <c r="FJ57" s="180"/>
      <c r="FK57" s="180"/>
      <c r="FL57" s="180"/>
      <c r="FM57" s="180"/>
      <c r="FN57" s="180"/>
      <c r="FO57" s="180"/>
      <c r="FP57" s="180"/>
      <c r="FQ57" s="180"/>
      <c r="FR57" s="180"/>
      <c r="FS57" s="180"/>
      <c r="FT57" s="180"/>
      <c r="FU57" s="180"/>
      <c r="FV57" s="180"/>
      <c r="FW57" s="180"/>
      <c r="FX57" s="180"/>
      <c r="FY57" s="180"/>
      <c r="FZ57" s="180"/>
      <c r="GA57" s="180"/>
      <c r="GB57" s="180"/>
      <c r="GC57" s="180"/>
      <c r="GD57" s="180"/>
    </row>
    <row r="58" spans="1:186" s="195" customFormat="1" ht="19.5" customHeight="1">
      <c r="A58" s="276"/>
      <c r="B58" s="222" t="s">
        <v>220</v>
      </c>
      <c r="C58" s="233"/>
      <c r="D58" s="225"/>
      <c r="E58" s="224"/>
      <c r="F58" s="254"/>
      <c r="G58" s="247"/>
      <c r="H58" s="308"/>
      <c r="I58" s="302"/>
      <c r="J58" s="224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0"/>
      <c r="BO58" s="180"/>
      <c r="BP58" s="180"/>
      <c r="BQ58" s="180"/>
      <c r="BR58" s="180"/>
      <c r="BS58" s="180"/>
      <c r="BT58" s="180"/>
      <c r="BU58" s="180"/>
      <c r="BV58" s="180"/>
      <c r="BW58" s="180"/>
      <c r="BX58" s="180"/>
      <c r="BY58" s="180"/>
      <c r="BZ58" s="180"/>
      <c r="CA58" s="180"/>
      <c r="CB58" s="180"/>
      <c r="CC58" s="180"/>
      <c r="CD58" s="180"/>
      <c r="CE58" s="180"/>
      <c r="CF58" s="180"/>
      <c r="CG58" s="180"/>
      <c r="CH58" s="180"/>
      <c r="CI58" s="180"/>
      <c r="CJ58" s="180"/>
      <c r="CK58" s="180"/>
      <c r="CL58" s="180"/>
      <c r="CM58" s="180"/>
      <c r="CN58" s="180"/>
      <c r="CO58" s="180"/>
      <c r="CP58" s="180"/>
      <c r="CQ58" s="180"/>
      <c r="CR58" s="180"/>
      <c r="CS58" s="180"/>
      <c r="CT58" s="180"/>
      <c r="CU58" s="180"/>
      <c r="CV58" s="180"/>
      <c r="CW58" s="180"/>
      <c r="CX58" s="180"/>
      <c r="CY58" s="180"/>
      <c r="CZ58" s="180"/>
      <c r="DA58" s="180"/>
      <c r="DB58" s="180"/>
      <c r="DC58" s="180"/>
      <c r="DD58" s="180"/>
      <c r="DE58" s="180"/>
      <c r="DF58" s="180"/>
      <c r="DG58" s="180"/>
      <c r="DH58" s="180"/>
      <c r="DI58" s="180"/>
      <c r="DJ58" s="180"/>
      <c r="DK58" s="180"/>
      <c r="DL58" s="180"/>
      <c r="DM58" s="180"/>
      <c r="DN58" s="180"/>
      <c r="DO58" s="180"/>
      <c r="DP58" s="180"/>
      <c r="DQ58" s="180"/>
      <c r="DR58" s="180"/>
      <c r="DS58" s="180"/>
      <c r="DT58" s="180"/>
      <c r="DU58" s="180"/>
      <c r="DV58" s="180"/>
      <c r="DW58" s="180"/>
      <c r="DX58" s="180"/>
      <c r="DY58" s="180"/>
      <c r="DZ58" s="180"/>
      <c r="EA58" s="180"/>
      <c r="EB58" s="180"/>
      <c r="EC58" s="180"/>
      <c r="ED58" s="180"/>
      <c r="EE58" s="180"/>
      <c r="EF58" s="180"/>
      <c r="EG58" s="180"/>
      <c r="EH58" s="180"/>
      <c r="EI58" s="180"/>
      <c r="EJ58" s="180"/>
      <c r="EK58" s="180"/>
      <c r="EL58" s="180"/>
      <c r="EM58" s="180"/>
      <c r="EN58" s="180"/>
      <c r="EO58" s="180"/>
      <c r="EP58" s="180"/>
      <c r="EQ58" s="180"/>
      <c r="ER58" s="180"/>
      <c r="ES58" s="180"/>
      <c r="ET58" s="180"/>
      <c r="EU58" s="180"/>
      <c r="EV58" s="180"/>
      <c r="EW58" s="180"/>
      <c r="EX58" s="180"/>
      <c r="EY58" s="180"/>
      <c r="EZ58" s="180"/>
      <c r="FA58" s="180"/>
      <c r="FB58" s="180"/>
      <c r="FC58" s="180"/>
      <c r="FD58" s="180"/>
      <c r="FE58" s="180"/>
      <c r="FF58" s="180"/>
      <c r="FG58" s="180"/>
      <c r="FH58" s="180"/>
      <c r="FI58" s="180"/>
      <c r="FJ58" s="180"/>
      <c r="FK58" s="180"/>
      <c r="FL58" s="180"/>
      <c r="FM58" s="180"/>
      <c r="FN58" s="180"/>
      <c r="FO58" s="180"/>
      <c r="FP58" s="180"/>
      <c r="FQ58" s="180"/>
      <c r="FR58" s="180"/>
      <c r="FS58" s="180"/>
      <c r="FT58" s="180"/>
      <c r="FU58" s="180"/>
      <c r="FV58" s="180"/>
      <c r="FW58" s="180"/>
      <c r="FX58" s="180"/>
      <c r="FY58" s="180"/>
      <c r="FZ58" s="180"/>
      <c r="GA58" s="180"/>
      <c r="GB58" s="180"/>
      <c r="GC58" s="180"/>
      <c r="GD58" s="180"/>
    </row>
    <row r="59" spans="1:186" s="195" customFormat="1" ht="19.5" customHeight="1">
      <c r="A59" s="276"/>
      <c r="B59" s="222" t="s">
        <v>177</v>
      </c>
      <c r="C59" s="233"/>
      <c r="D59" s="225"/>
      <c r="E59" s="224"/>
      <c r="F59" s="254"/>
      <c r="G59" s="247"/>
      <c r="H59" s="308"/>
      <c r="I59" s="302"/>
      <c r="J59" s="224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  <c r="EO59" s="180"/>
      <c r="EP59" s="180"/>
      <c r="EQ59" s="180"/>
      <c r="ER59" s="180"/>
      <c r="ES59" s="180"/>
      <c r="ET59" s="180"/>
      <c r="EU59" s="180"/>
      <c r="EV59" s="180"/>
      <c r="EW59" s="180"/>
      <c r="EX59" s="180"/>
      <c r="EY59" s="180"/>
      <c r="EZ59" s="180"/>
      <c r="FA59" s="180"/>
      <c r="FB59" s="180"/>
      <c r="FC59" s="180"/>
      <c r="FD59" s="180"/>
      <c r="FE59" s="180"/>
      <c r="FF59" s="180"/>
      <c r="FG59" s="180"/>
      <c r="FH59" s="180"/>
      <c r="FI59" s="180"/>
      <c r="FJ59" s="180"/>
      <c r="FK59" s="180"/>
      <c r="FL59" s="180"/>
      <c r="FM59" s="180"/>
      <c r="FN59" s="180"/>
      <c r="FO59" s="180"/>
      <c r="FP59" s="180"/>
      <c r="FQ59" s="180"/>
      <c r="FR59" s="180"/>
      <c r="FS59" s="180"/>
      <c r="FT59" s="180"/>
      <c r="FU59" s="180"/>
      <c r="FV59" s="180"/>
      <c r="FW59" s="180"/>
      <c r="FX59" s="180"/>
      <c r="FY59" s="180"/>
      <c r="FZ59" s="180"/>
      <c r="GA59" s="180"/>
      <c r="GB59" s="180"/>
      <c r="GC59" s="180"/>
      <c r="GD59" s="180"/>
    </row>
    <row r="60" spans="1:186" s="195" customFormat="1" ht="19.5" customHeight="1">
      <c r="A60" s="276"/>
      <c r="B60" s="222" t="s">
        <v>221</v>
      </c>
      <c r="C60" s="233"/>
      <c r="D60" s="225"/>
      <c r="E60" s="224"/>
      <c r="F60" s="254"/>
      <c r="G60" s="247"/>
      <c r="H60" s="308"/>
      <c r="I60" s="302"/>
      <c r="J60" s="224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0"/>
      <c r="BU60" s="180"/>
      <c r="BV60" s="180"/>
      <c r="BW60" s="180"/>
      <c r="BX60" s="180"/>
      <c r="BY60" s="180"/>
      <c r="BZ60" s="180"/>
      <c r="CA60" s="180"/>
      <c r="CB60" s="180"/>
      <c r="CC60" s="180"/>
      <c r="CD60" s="180"/>
      <c r="CE60" s="180"/>
      <c r="CF60" s="180"/>
      <c r="CG60" s="180"/>
      <c r="CH60" s="180"/>
      <c r="CI60" s="180"/>
      <c r="CJ60" s="180"/>
      <c r="CK60" s="180"/>
      <c r="CL60" s="180"/>
      <c r="CM60" s="180"/>
      <c r="CN60" s="180"/>
      <c r="CO60" s="180"/>
      <c r="CP60" s="180"/>
      <c r="CQ60" s="180"/>
      <c r="CR60" s="180"/>
      <c r="CS60" s="180"/>
      <c r="CT60" s="180"/>
      <c r="CU60" s="180"/>
      <c r="CV60" s="180"/>
      <c r="CW60" s="180"/>
      <c r="CX60" s="180"/>
      <c r="CY60" s="180"/>
      <c r="CZ60" s="180"/>
      <c r="DA60" s="180"/>
      <c r="DB60" s="180"/>
      <c r="DC60" s="180"/>
      <c r="DD60" s="180"/>
      <c r="DE60" s="180"/>
      <c r="DF60" s="180"/>
      <c r="DG60" s="180"/>
      <c r="DH60" s="180"/>
      <c r="DI60" s="180"/>
      <c r="DJ60" s="180"/>
      <c r="DK60" s="180"/>
      <c r="DL60" s="180"/>
      <c r="DM60" s="180"/>
      <c r="DN60" s="180"/>
      <c r="DO60" s="180"/>
      <c r="DP60" s="180"/>
      <c r="DQ60" s="180"/>
      <c r="DR60" s="180"/>
      <c r="DS60" s="180"/>
      <c r="DT60" s="180"/>
      <c r="DU60" s="180"/>
      <c r="DV60" s="180"/>
      <c r="DW60" s="180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  <c r="EO60" s="180"/>
      <c r="EP60" s="180"/>
      <c r="EQ60" s="180"/>
      <c r="ER60" s="180"/>
      <c r="ES60" s="180"/>
      <c r="ET60" s="180"/>
      <c r="EU60" s="180"/>
      <c r="EV60" s="180"/>
      <c r="EW60" s="180"/>
      <c r="EX60" s="180"/>
      <c r="EY60" s="180"/>
      <c r="EZ60" s="180"/>
      <c r="FA60" s="180"/>
      <c r="FB60" s="180"/>
      <c r="FC60" s="180"/>
      <c r="FD60" s="180"/>
      <c r="FE60" s="180"/>
      <c r="FF60" s="180"/>
      <c r="FG60" s="180"/>
      <c r="FH60" s="180"/>
      <c r="FI60" s="180"/>
      <c r="FJ60" s="180"/>
      <c r="FK60" s="180"/>
      <c r="FL60" s="180"/>
      <c r="FM60" s="180"/>
      <c r="FN60" s="180"/>
      <c r="FO60" s="180"/>
      <c r="FP60" s="180"/>
      <c r="FQ60" s="180"/>
      <c r="FR60" s="180"/>
      <c r="FS60" s="180"/>
      <c r="FT60" s="180"/>
      <c r="FU60" s="180"/>
      <c r="FV60" s="180"/>
      <c r="FW60" s="180"/>
      <c r="FX60" s="180"/>
      <c r="FY60" s="180"/>
      <c r="FZ60" s="180"/>
      <c r="GA60" s="180"/>
      <c r="GB60" s="180"/>
      <c r="GC60" s="180"/>
      <c r="GD60" s="180"/>
    </row>
    <row r="61" spans="1:186" s="191" customFormat="1" ht="19.5" customHeight="1">
      <c r="A61" s="274" t="s">
        <v>178</v>
      </c>
      <c r="B61" s="267"/>
      <c r="C61" s="268"/>
      <c r="D61" s="225">
        <v>987520</v>
      </c>
      <c r="E61" s="237"/>
      <c r="F61" s="265"/>
      <c r="G61" s="247"/>
      <c r="H61" s="303"/>
      <c r="I61" s="302"/>
      <c r="J61" s="23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</row>
    <row r="62" spans="1:186" s="191" customFormat="1" ht="19.5" customHeight="1">
      <c r="A62" s="274" t="s">
        <v>127</v>
      </c>
      <c r="B62" s="267"/>
      <c r="C62" s="268"/>
      <c r="D62" s="230">
        <v>505200</v>
      </c>
      <c r="E62" s="237"/>
      <c r="F62" s="265"/>
      <c r="G62" s="248"/>
      <c r="H62" s="303"/>
      <c r="I62" s="305"/>
      <c r="J62" s="23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</row>
    <row r="63" spans="1:186" s="191" customFormat="1" ht="19.5" customHeight="1">
      <c r="A63" s="277" t="s">
        <v>127</v>
      </c>
      <c r="B63" s="234" t="s">
        <v>222</v>
      </c>
      <c r="C63" s="235"/>
      <c r="D63" s="236"/>
      <c r="E63" s="218" t="s">
        <v>181</v>
      </c>
      <c r="F63" s="389">
        <f>ต.ค.53!F63+พ.ย.53!H63+ธ.ค.53!H63+ม.ค.54!H63+ก.พ.54!H63+มี.ค.54!H63+เม.ย.54!H63+พ.ค.54!H63</f>
        <v>3817</v>
      </c>
      <c r="G63" s="390"/>
      <c r="H63" s="417">
        <v>204</v>
      </c>
      <c r="I63" s="418"/>
      <c r="J63" s="218"/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  <c r="FO63" s="188"/>
      <c r="FP63" s="188"/>
      <c r="FQ63" s="188"/>
      <c r="FR63" s="188"/>
      <c r="FS63" s="188"/>
      <c r="FT63" s="188"/>
      <c r="FU63" s="188"/>
      <c r="FV63" s="188"/>
      <c r="FW63" s="188"/>
      <c r="FX63" s="188"/>
      <c r="FY63" s="188"/>
      <c r="FZ63" s="188"/>
      <c r="GA63" s="188"/>
      <c r="GB63" s="188"/>
      <c r="GC63" s="188"/>
      <c r="GD63" s="188"/>
    </row>
    <row r="64" spans="1:186" s="195" customFormat="1" ht="19.5" customHeight="1">
      <c r="A64" s="275" t="s">
        <v>179</v>
      </c>
      <c r="B64" s="217" t="s">
        <v>180</v>
      </c>
      <c r="C64" s="220"/>
      <c r="D64" s="221"/>
      <c r="E64" s="218"/>
      <c r="F64" s="253"/>
      <c r="G64" s="245"/>
      <c r="H64" s="417"/>
      <c r="I64" s="418"/>
      <c r="J64" s="218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80"/>
      <c r="BW64" s="180"/>
      <c r="BX64" s="180"/>
      <c r="BY64" s="180"/>
      <c r="BZ64" s="180"/>
      <c r="CA64" s="180"/>
      <c r="CB64" s="180"/>
      <c r="CC64" s="180"/>
      <c r="CD64" s="180"/>
      <c r="CE64" s="180"/>
      <c r="CF64" s="180"/>
      <c r="CG64" s="180"/>
      <c r="CH64" s="180"/>
      <c r="CI64" s="180"/>
      <c r="CJ64" s="180"/>
      <c r="CK64" s="180"/>
      <c r="CL64" s="180"/>
      <c r="CM64" s="180"/>
      <c r="CN64" s="180"/>
      <c r="CO64" s="180"/>
      <c r="CP64" s="180"/>
      <c r="CQ64" s="180"/>
      <c r="CR64" s="180"/>
      <c r="CS64" s="180"/>
      <c r="CT64" s="180"/>
      <c r="CU64" s="180"/>
      <c r="CV64" s="180"/>
      <c r="CW64" s="180"/>
      <c r="CX64" s="180"/>
      <c r="CY64" s="180"/>
      <c r="CZ64" s="180"/>
      <c r="DA64" s="180"/>
      <c r="DB64" s="180"/>
      <c r="DC64" s="180"/>
      <c r="DD64" s="180"/>
      <c r="DE64" s="180"/>
      <c r="DF64" s="180"/>
      <c r="DG64" s="180"/>
      <c r="DH64" s="180"/>
      <c r="DI64" s="180"/>
      <c r="DJ64" s="180"/>
      <c r="DK64" s="180"/>
      <c r="DL64" s="180"/>
      <c r="DM64" s="180"/>
      <c r="DN64" s="180"/>
      <c r="DO64" s="180"/>
      <c r="DP64" s="180"/>
      <c r="DQ64" s="180"/>
      <c r="DR64" s="180"/>
      <c r="DS64" s="180"/>
      <c r="DT64" s="180"/>
      <c r="DU64" s="180"/>
      <c r="DV64" s="180"/>
      <c r="DW64" s="180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  <c r="EO64" s="180"/>
      <c r="EP64" s="180"/>
      <c r="EQ64" s="180"/>
      <c r="ER64" s="180"/>
      <c r="ES64" s="180"/>
      <c r="ET64" s="180"/>
      <c r="EU64" s="180"/>
      <c r="EV64" s="180"/>
      <c r="EW64" s="180"/>
      <c r="EX64" s="180"/>
      <c r="EY64" s="180"/>
      <c r="EZ64" s="180"/>
      <c r="FA64" s="180"/>
      <c r="FB64" s="180"/>
      <c r="FC64" s="180"/>
      <c r="FD64" s="180"/>
      <c r="FE64" s="180"/>
      <c r="FF64" s="180"/>
      <c r="FG64" s="180"/>
      <c r="FH64" s="180"/>
      <c r="FI64" s="180"/>
      <c r="FJ64" s="180"/>
      <c r="FK64" s="180"/>
      <c r="FL64" s="180"/>
      <c r="FM64" s="180"/>
      <c r="FN64" s="180"/>
      <c r="FO64" s="180"/>
      <c r="FP64" s="180"/>
      <c r="FQ64" s="180"/>
      <c r="FR64" s="180"/>
      <c r="FS64" s="180"/>
      <c r="FT64" s="180"/>
      <c r="FU64" s="180"/>
      <c r="FV64" s="180"/>
      <c r="FW64" s="180"/>
      <c r="FX64" s="180"/>
      <c r="FY64" s="180"/>
      <c r="FZ64" s="180"/>
      <c r="GA64" s="180"/>
      <c r="GB64" s="180"/>
      <c r="GC64" s="180"/>
      <c r="GD64" s="180"/>
    </row>
    <row r="65" spans="1:186" s="191" customFormat="1" ht="19.5" customHeight="1">
      <c r="A65" s="277" t="s">
        <v>127</v>
      </c>
      <c r="B65" s="234" t="s">
        <v>223</v>
      </c>
      <c r="C65" s="235"/>
      <c r="D65" s="236">
        <v>164520</v>
      </c>
      <c r="E65" s="218" t="s">
        <v>182</v>
      </c>
      <c r="F65" s="389">
        <f>ต.ค.53!F65+พ.ย.53!H65+ธ.ค.53!H65+ม.ค.54!H65+ก.พ.54!H65+มี.ค.54!H65+เม.ย.54!H65+พ.ค.54!H65</f>
        <v>3377</v>
      </c>
      <c r="G65" s="390"/>
      <c r="H65" s="417">
        <v>493</v>
      </c>
      <c r="I65" s="418"/>
      <c r="J65" s="218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</row>
    <row r="66" spans="1:186" s="191" customFormat="1" ht="19.5" customHeight="1">
      <c r="A66" s="277" t="s">
        <v>127</v>
      </c>
      <c r="B66" s="234" t="s">
        <v>224</v>
      </c>
      <c r="C66" s="235"/>
      <c r="D66" s="236">
        <v>187000</v>
      </c>
      <c r="E66" s="218" t="s">
        <v>160</v>
      </c>
      <c r="F66" s="389">
        <f>ต.ค.53!F66+พ.ย.53!H66+ธ.ค.53!H66+ม.ค.54!H66+ก.พ.54!H66+มี.ค.54!H66+เม.ย.54!H66+พ.ค.54!H66</f>
        <v>1208</v>
      </c>
      <c r="G66" s="390"/>
      <c r="H66" s="417">
        <v>0</v>
      </c>
      <c r="I66" s="418"/>
      <c r="J66" s="218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</row>
    <row r="67" spans="1:186" s="195" customFormat="1" ht="19.5" customHeight="1">
      <c r="A67" s="276"/>
      <c r="B67" s="222" t="s">
        <v>225</v>
      </c>
      <c r="C67" s="233"/>
      <c r="D67" s="224"/>
      <c r="E67" s="224"/>
      <c r="F67" s="265"/>
      <c r="G67" s="247"/>
      <c r="H67" s="308"/>
      <c r="I67" s="312"/>
      <c r="J67" s="224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79"/>
      <c r="AA67" s="179"/>
      <c r="AB67" s="179"/>
      <c r="AC67" s="179"/>
      <c r="AD67" s="179"/>
      <c r="AE67" s="179"/>
      <c r="AF67" s="179"/>
      <c r="AG67" s="179"/>
      <c r="AH67" s="179"/>
      <c r="AI67" s="179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</row>
    <row r="68" spans="1:186" s="195" customFormat="1" ht="19.5" customHeight="1">
      <c r="A68" s="277" t="s">
        <v>127</v>
      </c>
      <c r="B68" s="234" t="s">
        <v>226</v>
      </c>
      <c r="C68" s="235"/>
      <c r="D68" s="236">
        <v>28800</v>
      </c>
      <c r="E68" s="218" t="s">
        <v>183</v>
      </c>
      <c r="F68" s="389">
        <f>ต.ค.53!F68+พ.ย.53!H68+ธ.ค.53!H68+ม.ค.54!H68+ก.พ.54!H68+มี.ค.54!H68+เม.ย.54!H68+พ.ค.54!H68</f>
        <v>0</v>
      </c>
      <c r="G68" s="390"/>
      <c r="H68" s="417">
        <v>0</v>
      </c>
      <c r="I68" s="418"/>
      <c r="J68" s="218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79"/>
      <c r="AA68" s="179"/>
      <c r="AB68" s="179"/>
      <c r="AC68" s="179"/>
      <c r="AD68" s="179"/>
      <c r="AE68" s="179"/>
      <c r="AF68" s="179"/>
      <c r="AG68" s="179"/>
      <c r="AH68" s="179"/>
      <c r="AI68" s="179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0"/>
      <c r="BU68" s="180"/>
      <c r="BV68" s="180"/>
      <c r="BW68" s="180"/>
      <c r="BX68" s="180"/>
      <c r="BY68" s="180"/>
      <c r="BZ68" s="180"/>
      <c r="CA68" s="180"/>
      <c r="CB68" s="180"/>
      <c r="CC68" s="180"/>
      <c r="CD68" s="180"/>
      <c r="CE68" s="180"/>
      <c r="CF68" s="180"/>
      <c r="CG68" s="180"/>
      <c r="CH68" s="180"/>
      <c r="CI68" s="180"/>
      <c r="CJ68" s="180"/>
      <c r="CK68" s="180"/>
      <c r="CL68" s="180"/>
      <c r="CM68" s="180"/>
      <c r="CN68" s="180"/>
      <c r="CO68" s="180"/>
      <c r="CP68" s="180"/>
      <c r="CQ68" s="180"/>
      <c r="CR68" s="180"/>
      <c r="CS68" s="180"/>
      <c r="CT68" s="180"/>
      <c r="CU68" s="180"/>
      <c r="CV68" s="180"/>
      <c r="CW68" s="180"/>
      <c r="CX68" s="180"/>
      <c r="CY68" s="180"/>
      <c r="CZ68" s="180"/>
      <c r="DA68" s="180"/>
      <c r="DB68" s="180"/>
      <c r="DC68" s="180"/>
      <c r="DD68" s="180"/>
      <c r="DE68" s="180"/>
      <c r="DF68" s="180"/>
      <c r="DG68" s="180"/>
      <c r="DH68" s="180"/>
      <c r="DI68" s="180"/>
      <c r="DJ68" s="180"/>
      <c r="DK68" s="180"/>
      <c r="DL68" s="180"/>
      <c r="DM68" s="180"/>
      <c r="DN68" s="180"/>
      <c r="DO68" s="180"/>
      <c r="DP68" s="180"/>
      <c r="DQ68" s="180"/>
      <c r="DR68" s="180"/>
      <c r="DS68" s="180"/>
      <c r="DT68" s="180"/>
      <c r="DU68" s="180"/>
      <c r="DV68" s="180"/>
      <c r="DW68" s="180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  <c r="EO68" s="180"/>
      <c r="EP68" s="180"/>
      <c r="EQ68" s="180"/>
      <c r="ER68" s="180"/>
      <c r="ES68" s="180"/>
      <c r="ET68" s="180"/>
      <c r="EU68" s="180"/>
      <c r="EV68" s="180"/>
      <c r="EW68" s="180"/>
      <c r="EX68" s="180"/>
      <c r="EY68" s="180"/>
      <c r="EZ68" s="180"/>
      <c r="FA68" s="180"/>
      <c r="FB68" s="180"/>
      <c r="FC68" s="180"/>
      <c r="FD68" s="180"/>
      <c r="FE68" s="180"/>
      <c r="FF68" s="180"/>
      <c r="FG68" s="180"/>
      <c r="FH68" s="180"/>
      <c r="FI68" s="180"/>
      <c r="FJ68" s="180"/>
      <c r="FK68" s="180"/>
      <c r="FL68" s="180"/>
      <c r="FM68" s="180"/>
      <c r="FN68" s="180"/>
      <c r="FO68" s="180"/>
      <c r="FP68" s="180"/>
      <c r="FQ68" s="180"/>
      <c r="FR68" s="180"/>
      <c r="FS68" s="180"/>
      <c r="FT68" s="180"/>
      <c r="FU68" s="180"/>
      <c r="FV68" s="180"/>
      <c r="FW68" s="180"/>
      <c r="FX68" s="180"/>
      <c r="FY68" s="180"/>
      <c r="FZ68" s="180"/>
      <c r="GA68" s="180"/>
      <c r="GB68" s="180"/>
      <c r="GC68" s="180"/>
      <c r="GD68" s="180"/>
    </row>
    <row r="69" spans="1:186" s="195" customFormat="1" ht="19.5" customHeight="1">
      <c r="A69" s="275"/>
      <c r="B69" s="217" t="s">
        <v>227</v>
      </c>
      <c r="C69" s="220"/>
      <c r="D69" s="221">
        <v>5000</v>
      </c>
      <c r="E69" s="218" t="s">
        <v>184</v>
      </c>
      <c r="F69" s="389">
        <f>ต.ค.53!F69+พ.ย.53!H69+ธ.ค.53!H69+ม.ค.54!H69+ก.พ.54!H69+มี.ค.54!H69+เม.ย.54!H69+พ.ค.54!H69</f>
        <v>1</v>
      </c>
      <c r="G69" s="390"/>
      <c r="H69" s="417">
        <v>0</v>
      </c>
      <c r="I69" s="418"/>
      <c r="J69" s="218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79"/>
      <c r="AA69" s="179"/>
      <c r="AB69" s="179"/>
      <c r="AC69" s="179"/>
      <c r="AD69" s="179"/>
      <c r="AE69" s="179"/>
      <c r="AF69" s="179"/>
      <c r="AG69" s="179"/>
      <c r="AH69" s="179"/>
      <c r="AI69" s="179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0"/>
      <c r="BU69" s="180"/>
      <c r="BV69" s="180"/>
      <c r="BW69" s="180"/>
      <c r="BX69" s="180"/>
      <c r="BY69" s="180"/>
      <c r="BZ69" s="180"/>
      <c r="CA69" s="180"/>
      <c r="CB69" s="180"/>
      <c r="CC69" s="180"/>
      <c r="CD69" s="180"/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0"/>
      <c r="CY69" s="180"/>
      <c r="CZ69" s="180"/>
      <c r="DA69" s="180"/>
      <c r="DB69" s="180"/>
      <c r="DC69" s="180"/>
      <c r="DD69" s="180"/>
      <c r="DE69" s="180"/>
      <c r="DF69" s="180"/>
      <c r="DG69" s="180"/>
      <c r="DH69" s="180"/>
      <c r="DI69" s="180"/>
      <c r="DJ69" s="180"/>
      <c r="DK69" s="180"/>
      <c r="DL69" s="180"/>
      <c r="DM69" s="180"/>
      <c r="DN69" s="180"/>
      <c r="DO69" s="180"/>
      <c r="DP69" s="180"/>
      <c r="DQ69" s="180"/>
      <c r="DR69" s="180"/>
      <c r="DS69" s="180"/>
      <c r="DT69" s="180"/>
      <c r="DU69" s="180"/>
      <c r="DV69" s="180"/>
      <c r="DW69" s="180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  <c r="ER69" s="180"/>
      <c r="ES69" s="180"/>
      <c r="ET69" s="180"/>
      <c r="EU69" s="180"/>
      <c r="EV69" s="180"/>
      <c r="EW69" s="180"/>
      <c r="EX69" s="180"/>
      <c r="EY69" s="180"/>
      <c r="EZ69" s="180"/>
      <c r="FA69" s="180"/>
      <c r="FB69" s="180"/>
      <c r="FC69" s="180"/>
      <c r="FD69" s="180"/>
      <c r="FE69" s="180"/>
      <c r="FF69" s="180"/>
      <c r="FG69" s="180"/>
      <c r="FH69" s="180"/>
      <c r="FI69" s="180"/>
      <c r="FJ69" s="180"/>
      <c r="FK69" s="180"/>
      <c r="FL69" s="180"/>
      <c r="FM69" s="180"/>
      <c r="FN69" s="180"/>
      <c r="FO69" s="180"/>
      <c r="FP69" s="180"/>
      <c r="FQ69" s="180"/>
      <c r="FR69" s="180"/>
      <c r="FS69" s="180"/>
      <c r="FT69" s="180"/>
      <c r="FU69" s="180"/>
      <c r="FV69" s="180"/>
      <c r="FW69" s="180"/>
      <c r="FX69" s="180"/>
      <c r="FY69" s="180"/>
      <c r="FZ69" s="180"/>
      <c r="GA69" s="180"/>
      <c r="GB69" s="180"/>
      <c r="GC69" s="180"/>
      <c r="GD69" s="180"/>
    </row>
    <row r="70" spans="1:186" s="195" customFormat="1" ht="19.5" customHeight="1">
      <c r="A70" s="276"/>
      <c r="B70" s="222" t="s">
        <v>228</v>
      </c>
      <c r="C70" s="233"/>
      <c r="D70" s="223"/>
      <c r="E70" s="224"/>
      <c r="F70" s="254"/>
      <c r="G70" s="247"/>
      <c r="H70" s="308"/>
      <c r="I70" s="302"/>
      <c r="J70" s="224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79"/>
      <c r="AA70" s="179"/>
      <c r="AB70" s="179"/>
      <c r="AC70" s="179"/>
      <c r="AD70" s="179"/>
      <c r="AE70" s="179"/>
      <c r="AF70" s="179"/>
      <c r="AG70" s="179"/>
      <c r="AH70" s="179"/>
      <c r="AI70" s="179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0"/>
      <c r="BU70" s="180"/>
      <c r="BV70" s="180"/>
      <c r="BW70" s="180"/>
      <c r="BX70" s="180"/>
      <c r="BY70" s="180"/>
      <c r="BZ70" s="180"/>
      <c r="CA70" s="180"/>
      <c r="CB70" s="180"/>
      <c r="CC70" s="180"/>
      <c r="CD70" s="180"/>
      <c r="CE70" s="180"/>
      <c r="CF70" s="180"/>
      <c r="CG70" s="180"/>
      <c r="CH70" s="180"/>
      <c r="CI70" s="180"/>
      <c r="CJ70" s="180"/>
      <c r="CK70" s="180"/>
      <c r="CL70" s="180"/>
      <c r="CM70" s="180"/>
      <c r="CN70" s="180"/>
      <c r="CO70" s="180"/>
      <c r="CP70" s="180"/>
      <c r="CQ70" s="180"/>
      <c r="CR70" s="180"/>
      <c r="CS70" s="180"/>
      <c r="CT70" s="180"/>
      <c r="CU70" s="180"/>
      <c r="CV70" s="180"/>
      <c r="CW70" s="180"/>
      <c r="CX70" s="180"/>
      <c r="CY70" s="180"/>
      <c r="CZ70" s="180"/>
      <c r="DA70" s="180"/>
      <c r="DB70" s="180"/>
      <c r="DC70" s="180"/>
      <c r="DD70" s="180"/>
      <c r="DE70" s="180"/>
      <c r="DF70" s="180"/>
      <c r="DG70" s="180"/>
      <c r="DH70" s="180"/>
      <c r="DI70" s="180"/>
      <c r="DJ70" s="180"/>
      <c r="DK70" s="180"/>
      <c r="DL70" s="180"/>
      <c r="DM70" s="180"/>
      <c r="DN70" s="180"/>
      <c r="DO70" s="180"/>
      <c r="DP70" s="180"/>
      <c r="DQ70" s="180"/>
      <c r="DR70" s="180"/>
      <c r="DS70" s="180"/>
      <c r="DT70" s="180"/>
      <c r="DU70" s="180"/>
      <c r="DV70" s="180"/>
      <c r="DW70" s="180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  <c r="ER70" s="180"/>
      <c r="ES70" s="180"/>
      <c r="ET70" s="180"/>
      <c r="EU70" s="180"/>
      <c r="EV70" s="180"/>
      <c r="EW70" s="180"/>
      <c r="EX70" s="180"/>
      <c r="EY70" s="180"/>
      <c r="EZ70" s="180"/>
      <c r="FA70" s="180"/>
      <c r="FB70" s="180"/>
      <c r="FC70" s="180"/>
      <c r="FD70" s="180"/>
      <c r="FE70" s="180"/>
      <c r="FF70" s="180"/>
      <c r="FG70" s="180"/>
      <c r="FH70" s="180"/>
      <c r="FI70" s="180"/>
      <c r="FJ70" s="180"/>
      <c r="FK70" s="180"/>
      <c r="FL70" s="180"/>
      <c r="FM70" s="180"/>
      <c r="FN70" s="180"/>
      <c r="FO70" s="180"/>
      <c r="FP70" s="180"/>
      <c r="FQ70" s="180"/>
      <c r="FR70" s="180"/>
      <c r="FS70" s="180"/>
      <c r="FT70" s="180"/>
      <c r="FU70" s="180"/>
      <c r="FV70" s="180"/>
      <c r="FW70" s="180"/>
      <c r="FX70" s="180"/>
      <c r="FY70" s="180"/>
      <c r="FZ70" s="180"/>
      <c r="GA70" s="180"/>
      <c r="GB70" s="180"/>
      <c r="GC70" s="180"/>
      <c r="GD70" s="180"/>
    </row>
    <row r="71" spans="1:186" s="195" customFormat="1" ht="19.5" customHeight="1">
      <c r="A71" s="276"/>
      <c r="B71" s="222" t="s">
        <v>229</v>
      </c>
      <c r="C71" s="229"/>
      <c r="D71" s="223"/>
      <c r="E71" s="224"/>
      <c r="F71" s="254"/>
      <c r="G71" s="247"/>
      <c r="H71" s="308"/>
      <c r="I71" s="302"/>
      <c r="J71" s="224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</row>
    <row r="72" spans="1:186" s="195" customFormat="1" ht="19.5" customHeight="1">
      <c r="A72" s="275"/>
      <c r="B72" s="217" t="s">
        <v>230</v>
      </c>
      <c r="C72" s="220"/>
      <c r="D72" s="221">
        <v>13000</v>
      </c>
      <c r="E72" s="218" t="s">
        <v>185</v>
      </c>
      <c r="F72" s="218">
        <f>ต.ค.53!F72+พ.ย.53!H72+ธ.ค.53!H72+ม.ค.54!H72+ก.พ.54!H72+มี.ค.54!H72+เม.ย.54!H72+พ.ค.54!H72</f>
        <v>0</v>
      </c>
      <c r="G72" s="272">
        <f>ต.ค.53!G72+พ.ย.53!I72+ธ.ค.53!I72+ม.ค.54!I72+ก.พ.54!I72+มี.ค.54!I72+เม.ย.54!I72+พ.ค.54!I72</f>
        <v>0</v>
      </c>
      <c r="H72" s="306">
        <v>0</v>
      </c>
      <c r="I72" s="307">
        <v>0</v>
      </c>
      <c r="J72" s="218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  <c r="AD72" s="179"/>
      <c r="AE72" s="179"/>
      <c r="AF72" s="179"/>
      <c r="AG72" s="179"/>
      <c r="AH72" s="179"/>
      <c r="AI72" s="179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0"/>
      <c r="BU72" s="180"/>
      <c r="BV72" s="180"/>
      <c r="BW72" s="180"/>
      <c r="BX72" s="180"/>
      <c r="BY72" s="180"/>
      <c r="BZ72" s="180"/>
      <c r="CA72" s="180"/>
      <c r="CB72" s="180"/>
      <c r="CC72" s="180"/>
      <c r="CD72" s="180"/>
      <c r="CE72" s="180"/>
      <c r="CF72" s="180"/>
      <c r="CG72" s="180"/>
      <c r="CH72" s="180"/>
      <c r="CI72" s="180"/>
      <c r="CJ72" s="180"/>
      <c r="CK72" s="180"/>
      <c r="CL72" s="180"/>
      <c r="CM72" s="180"/>
      <c r="CN72" s="180"/>
      <c r="CO72" s="180"/>
      <c r="CP72" s="180"/>
      <c r="CQ72" s="180"/>
      <c r="CR72" s="180"/>
      <c r="CS72" s="180"/>
      <c r="CT72" s="180"/>
      <c r="CU72" s="180"/>
      <c r="CV72" s="180"/>
      <c r="CW72" s="180"/>
      <c r="CX72" s="180"/>
      <c r="CY72" s="180"/>
      <c r="CZ72" s="180"/>
      <c r="DA72" s="180"/>
      <c r="DB72" s="180"/>
      <c r="DC72" s="180"/>
      <c r="DD72" s="180"/>
      <c r="DE72" s="180"/>
      <c r="DF72" s="180"/>
      <c r="DG72" s="180"/>
      <c r="DH72" s="180"/>
      <c r="DI72" s="180"/>
      <c r="DJ72" s="180"/>
      <c r="DK72" s="180"/>
      <c r="DL72" s="180"/>
      <c r="DM72" s="180"/>
      <c r="DN72" s="180"/>
      <c r="DO72" s="180"/>
      <c r="DP72" s="180"/>
      <c r="DQ72" s="180"/>
      <c r="DR72" s="180"/>
      <c r="DS72" s="180"/>
      <c r="DT72" s="180"/>
      <c r="DU72" s="180"/>
      <c r="DV72" s="180"/>
      <c r="DW72" s="180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  <c r="EO72" s="180"/>
      <c r="EP72" s="180"/>
      <c r="EQ72" s="180"/>
      <c r="ER72" s="180"/>
      <c r="ES72" s="180"/>
      <c r="ET72" s="180"/>
      <c r="EU72" s="180"/>
      <c r="EV72" s="180"/>
      <c r="EW72" s="180"/>
      <c r="EX72" s="180"/>
      <c r="EY72" s="180"/>
      <c r="EZ72" s="180"/>
      <c r="FA72" s="180"/>
      <c r="FB72" s="180"/>
      <c r="FC72" s="180"/>
      <c r="FD72" s="180"/>
      <c r="FE72" s="180"/>
      <c r="FF72" s="180"/>
      <c r="FG72" s="180"/>
      <c r="FH72" s="180"/>
      <c r="FI72" s="180"/>
      <c r="FJ72" s="180"/>
      <c r="FK72" s="180"/>
      <c r="FL72" s="180"/>
      <c r="FM72" s="180"/>
      <c r="FN72" s="180"/>
      <c r="FO72" s="180"/>
      <c r="FP72" s="180"/>
      <c r="FQ72" s="180"/>
      <c r="FR72" s="180"/>
      <c r="FS72" s="180"/>
      <c r="FT72" s="180"/>
      <c r="FU72" s="180"/>
      <c r="FV72" s="180"/>
      <c r="FW72" s="180"/>
      <c r="FX72" s="180"/>
      <c r="FY72" s="180"/>
      <c r="FZ72" s="180"/>
      <c r="GA72" s="180"/>
      <c r="GB72" s="180"/>
      <c r="GC72" s="180"/>
      <c r="GD72" s="180"/>
    </row>
    <row r="73" spans="1:186" s="195" customFormat="1" ht="19.5" customHeight="1">
      <c r="A73" s="275"/>
      <c r="B73" s="217" t="s">
        <v>231</v>
      </c>
      <c r="C73" s="220"/>
      <c r="D73" s="221">
        <v>32000</v>
      </c>
      <c r="E73" s="218" t="s">
        <v>186</v>
      </c>
      <c r="F73" s="218">
        <f>ต.ค.53!F73+พ.ย.53!H73+ธ.ค.53!H73+ม.ค.54!H73+ก.พ.54!H73+มี.ค.54!H73+เม.ย.54!H73+พ.ค.54!H73</f>
        <v>1</v>
      </c>
      <c r="G73" s="272">
        <f>ต.ค.53!G73+พ.ย.53!I73+ธ.ค.53!I73+ม.ค.54!I73+ก.พ.54!I73+มี.ค.54!I73+เม.ย.54!I73+พ.ค.54!I73</f>
        <v>21</v>
      </c>
      <c r="H73" s="306">
        <v>0</v>
      </c>
      <c r="I73" s="307">
        <v>0</v>
      </c>
      <c r="J73" s="218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  <c r="AD73" s="179"/>
      <c r="AE73" s="179"/>
      <c r="AF73" s="179"/>
      <c r="AG73" s="179"/>
      <c r="AH73" s="179"/>
      <c r="AI73" s="179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180"/>
      <c r="BR73" s="180"/>
      <c r="BS73" s="180"/>
      <c r="BT73" s="180"/>
      <c r="BU73" s="180"/>
      <c r="BV73" s="180"/>
      <c r="BW73" s="180"/>
      <c r="BX73" s="180"/>
      <c r="BY73" s="180"/>
      <c r="BZ73" s="180"/>
      <c r="CA73" s="180"/>
      <c r="CB73" s="180"/>
      <c r="CC73" s="180"/>
      <c r="CD73" s="180"/>
      <c r="CE73" s="180"/>
      <c r="CF73" s="180"/>
      <c r="CG73" s="180"/>
      <c r="CH73" s="180"/>
      <c r="CI73" s="180"/>
      <c r="CJ73" s="180"/>
      <c r="CK73" s="180"/>
      <c r="CL73" s="180"/>
      <c r="CM73" s="180"/>
      <c r="CN73" s="180"/>
      <c r="CO73" s="180"/>
      <c r="CP73" s="180"/>
      <c r="CQ73" s="180"/>
      <c r="CR73" s="180"/>
      <c r="CS73" s="180"/>
      <c r="CT73" s="180"/>
      <c r="CU73" s="180"/>
      <c r="CV73" s="180"/>
      <c r="CW73" s="180"/>
      <c r="CX73" s="180"/>
      <c r="CY73" s="180"/>
      <c r="CZ73" s="180"/>
      <c r="DA73" s="180"/>
      <c r="DB73" s="180"/>
      <c r="DC73" s="180"/>
      <c r="DD73" s="180"/>
      <c r="DE73" s="180"/>
      <c r="DF73" s="180"/>
      <c r="DG73" s="180"/>
      <c r="DH73" s="180"/>
      <c r="DI73" s="180"/>
      <c r="DJ73" s="180"/>
      <c r="DK73" s="180"/>
      <c r="DL73" s="180"/>
      <c r="DM73" s="180"/>
      <c r="DN73" s="180"/>
      <c r="DO73" s="180"/>
      <c r="DP73" s="180"/>
      <c r="DQ73" s="180"/>
      <c r="DR73" s="180"/>
      <c r="DS73" s="180"/>
      <c r="DT73" s="180"/>
      <c r="DU73" s="180"/>
      <c r="DV73" s="180"/>
      <c r="DW73" s="180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  <c r="EO73" s="180"/>
      <c r="EP73" s="180"/>
      <c r="EQ73" s="180"/>
      <c r="ER73" s="180"/>
      <c r="ES73" s="180"/>
      <c r="ET73" s="180"/>
      <c r="EU73" s="180"/>
      <c r="EV73" s="180"/>
      <c r="EW73" s="180"/>
      <c r="EX73" s="180"/>
      <c r="EY73" s="180"/>
      <c r="EZ73" s="180"/>
      <c r="FA73" s="180"/>
      <c r="FB73" s="180"/>
      <c r="FC73" s="180"/>
      <c r="FD73" s="180"/>
      <c r="FE73" s="180"/>
      <c r="FF73" s="180"/>
      <c r="FG73" s="180"/>
      <c r="FH73" s="180"/>
      <c r="FI73" s="180"/>
      <c r="FJ73" s="180"/>
      <c r="FK73" s="180"/>
      <c r="FL73" s="180"/>
      <c r="FM73" s="180"/>
      <c r="FN73" s="180"/>
      <c r="FO73" s="180"/>
      <c r="FP73" s="180"/>
      <c r="FQ73" s="180"/>
      <c r="FR73" s="180"/>
      <c r="FS73" s="180"/>
      <c r="FT73" s="180"/>
      <c r="FU73" s="180"/>
      <c r="FV73" s="180"/>
      <c r="FW73" s="180"/>
      <c r="FX73" s="180"/>
      <c r="FY73" s="180"/>
      <c r="FZ73" s="180"/>
      <c r="GA73" s="180"/>
      <c r="GB73" s="180"/>
      <c r="GC73" s="180"/>
      <c r="GD73" s="180"/>
    </row>
    <row r="74" spans="1:186" s="195" customFormat="1" ht="19.5" customHeight="1">
      <c r="A74" s="275"/>
      <c r="B74" s="217" t="s">
        <v>254</v>
      </c>
      <c r="C74" s="220"/>
      <c r="D74" s="221">
        <v>52000</v>
      </c>
      <c r="E74" s="218" t="s">
        <v>187</v>
      </c>
      <c r="F74" s="218">
        <f>ต.ค.53!F74+พ.ย.53!H74+ธ.ค.53!H74+ม.ค.54!H74+ก.พ.54!H74+มี.ค.54!H74+เม.ย.54!H74+พ.ค.54!H74</f>
        <v>2</v>
      </c>
      <c r="G74" s="272">
        <f>ต.ค.53!G74+พ.ย.53!I74+ธ.ค.53!I74+ม.ค.54!I74+ก.พ.54!I74+มี.ค.54!I74+เม.ย.54!I74+พ.ค.54!I74</f>
        <v>20</v>
      </c>
      <c r="H74" s="306">
        <v>1</v>
      </c>
      <c r="I74" s="307">
        <v>10</v>
      </c>
      <c r="J74" s="218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180"/>
      <c r="BR74" s="180"/>
      <c r="BS74" s="180"/>
      <c r="BT74" s="180"/>
      <c r="BU74" s="180"/>
      <c r="BV74" s="180"/>
      <c r="BW74" s="180"/>
      <c r="BX74" s="180"/>
      <c r="BY74" s="180"/>
      <c r="BZ74" s="180"/>
      <c r="CA74" s="180"/>
      <c r="CB74" s="180"/>
      <c r="CC74" s="180"/>
      <c r="CD74" s="180"/>
      <c r="CE74" s="180"/>
      <c r="CF74" s="180"/>
      <c r="CG74" s="180"/>
      <c r="CH74" s="180"/>
      <c r="CI74" s="180"/>
      <c r="CJ74" s="180"/>
      <c r="CK74" s="180"/>
      <c r="CL74" s="180"/>
      <c r="CM74" s="180"/>
      <c r="CN74" s="180"/>
      <c r="CO74" s="180"/>
      <c r="CP74" s="180"/>
      <c r="CQ74" s="180"/>
      <c r="CR74" s="180"/>
      <c r="CS74" s="180"/>
      <c r="CT74" s="180"/>
      <c r="CU74" s="180"/>
      <c r="CV74" s="180"/>
      <c r="CW74" s="180"/>
      <c r="CX74" s="180"/>
      <c r="CY74" s="180"/>
      <c r="CZ74" s="180"/>
      <c r="DA74" s="180"/>
      <c r="DB74" s="180"/>
      <c r="DC74" s="180"/>
      <c r="DD74" s="180"/>
      <c r="DE74" s="180"/>
      <c r="DF74" s="180"/>
      <c r="DG74" s="180"/>
      <c r="DH74" s="180"/>
      <c r="DI74" s="180"/>
      <c r="DJ74" s="180"/>
      <c r="DK74" s="180"/>
      <c r="DL74" s="180"/>
      <c r="DM74" s="180"/>
      <c r="DN74" s="180"/>
      <c r="DO74" s="180"/>
      <c r="DP74" s="180"/>
      <c r="DQ74" s="180"/>
      <c r="DR74" s="180"/>
      <c r="DS74" s="180"/>
      <c r="DT74" s="180"/>
      <c r="DU74" s="180"/>
      <c r="DV74" s="180"/>
      <c r="DW74" s="180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  <c r="EO74" s="180"/>
      <c r="EP74" s="180"/>
      <c r="EQ74" s="180"/>
      <c r="ER74" s="180"/>
      <c r="ES74" s="180"/>
      <c r="ET74" s="180"/>
      <c r="EU74" s="180"/>
      <c r="EV74" s="180"/>
      <c r="EW74" s="180"/>
      <c r="EX74" s="180"/>
      <c r="EY74" s="180"/>
      <c r="EZ74" s="180"/>
      <c r="FA74" s="180"/>
      <c r="FB74" s="180"/>
      <c r="FC74" s="180"/>
      <c r="FD74" s="180"/>
      <c r="FE74" s="180"/>
      <c r="FF74" s="180"/>
      <c r="FG74" s="180"/>
      <c r="FH74" s="180"/>
      <c r="FI74" s="180"/>
      <c r="FJ74" s="180"/>
      <c r="FK74" s="180"/>
      <c r="FL74" s="180"/>
      <c r="FM74" s="180"/>
      <c r="FN74" s="180"/>
      <c r="FO74" s="180"/>
      <c r="FP74" s="180"/>
      <c r="FQ74" s="180"/>
      <c r="FR74" s="180"/>
      <c r="FS74" s="180"/>
      <c r="FT74" s="180"/>
      <c r="FU74" s="180"/>
      <c r="FV74" s="180"/>
      <c r="FW74" s="180"/>
      <c r="FX74" s="180"/>
      <c r="FY74" s="180"/>
      <c r="FZ74" s="180"/>
      <c r="GA74" s="180"/>
      <c r="GB74" s="180"/>
      <c r="GC74" s="180"/>
      <c r="GD74" s="180"/>
    </row>
    <row r="75" spans="1:186" s="191" customFormat="1" ht="20.25" customHeight="1">
      <c r="A75" s="274" t="s">
        <v>214</v>
      </c>
      <c r="B75" s="267"/>
      <c r="C75" s="268"/>
      <c r="D75" s="225">
        <v>987520</v>
      </c>
      <c r="E75" s="237"/>
      <c r="F75" s="265"/>
      <c r="G75" s="247"/>
      <c r="H75" s="303"/>
      <c r="I75" s="302"/>
      <c r="J75" s="23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</row>
    <row r="76" spans="1:186" s="191" customFormat="1" ht="20.25" customHeight="1">
      <c r="A76" s="274" t="s">
        <v>188</v>
      </c>
      <c r="B76" s="267"/>
      <c r="C76" s="268"/>
      <c r="D76" s="225"/>
      <c r="E76" s="237"/>
      <c r="F76" s="265"/>
      <c r="G76" s="247"/>
      <c r="H76" s="303"/>
      <c r="I76" s="302"/>
      <c r="J76" s="23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</row>
    <row r="77" spans="1:186" s="191" customFormat="1" ht="20.25" customHeight="1">
      <c r="A77" s="274" t="s">
        <v>127</v>
      </c>
      <c r="B77" s="267"/>
      <c r="C77" s="268"/>
      <c r="D77" s="230"/>
      <c r="E77" s="237"/>
      <c r="F77" s="265"/>
      <c r="G77" s="248"/>
      <c r="H77" s="303"/>
      <c r="I77" s="305"/>
      <c r="J77" s="23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</row>
    <row r="78" spans="1:186" s="191" customFormat="1" ht="19.5" customHeight="1">
      <c r="A78" s="277" t="s">
        <v>127</v>
      </c>
      <c r="B78" s="234" t="s">
        <v>233</v>
      </c>
      <c r="C78" s="235"/>
      <c r="D78" s="236">
        <v>4100</v>
      </c>
      <c r="E78" s="218" t="s">
        <v>189</v>
      </c>
      <c r="F78" s="389">
        <f>ต.ค.53!F78+พ.ย.53!H78+ธ.ค.53!H78+ม.ค.54!H78+ก.พ.54!H78+มี.ค.54!H78+เม.ย.54!H78+พ.ค.54!H78</f>
        <v>2997</v>
      </c>
      <c r="G78" s="390"/>
      <c r="H78" s="417">
        <v>180</v>
      </c>
      <c r="I78" s="418"/>
      <c r="J78" s="218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8"/>
      <c r="DA78" s="188"/>
      <c r="DB78" s="188"/>
      <c r="DC78" s="188"/>
      <c r="DD78" s="188"/>
      <c r="DE78" s="188"/>
      <c r="DF78" s="188"/>
      <c r="DG78" s="188"/>
      <c r="DH78" s="188"/>
      <c r="DI78" s="188"/>
      <c r="DJ78" s="188"/>
      <c r="DK78" s="188"/>
      <c r="DL78" s="188"/>
      <c r="DM78" s="188"/>
      <c r="DN78" s="188"/>
      <c r="DO78" s="188"/>
      <c r="DP78" s="188"/>
      <c r="DQ78" s="188"/>
      <c r="DR78" s="188"/>
      <c r="DS78" s="188"/>
      <c r="DT78" s="188"/>
      <c r="DU78" s="188"/>
      <c r="DV78" s="188"/>
      <c r="DW78" s="188"/>
      <c r="DX78" s="188"/>
      <c r="DY78" s="188"/>
      <c r="DZ78" s="188"/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  <c r="FA78" s="188"/>
      <c r="FB78" s="188"/>
      <c r="FC78" s="188"/>
      <c r="FD78" s="188"/>
      <c r="FE78" s="188"/>
      <c r="FF78" s="188"/>
      <c r="FG78" s="188"/>
      <c r="FH78" s="188"/>
      <c r="FI78" s="188"/>
      <c r="FJ78" s="188"/>
      <c r="FK78" s="188"/>
      <c r="FL78" s="188"/>
      <c r="FM78" s="188"/>
      <c r="FN78" s="188"/>
      <c r="FO78" s="188"/>
      <c r="FP78" s="188"/>
      <c r="FQ78" s="188"/>
      <c r="FR78" s="188"/>
      <c r="FS78" s="188"/>
      <c r="FT78" s="188"/>
      <c r="FU78" s="188"/>
      <c r="FV78" s="188"/>
      <c r="FW78" s="188"/>
      <c r="FX78" s="188"/>
      <c r="FY78" s="188"/>
      <c r="FZ78" s="188"/>
      <c r="GA78" s="188"/>
      <c r="GB78" s="188"/>
      <c r="GC78" s="188"/>
      <c r="GD78" s="188"/>
    </row>
    <row r="79" spans="1:186" s="195" customFormat="1" ht="19.5" customHeight="1">
      <c r="A79" s="276"/>
      <c r="B79" s="222" t="s">
        <v>234</v>
      </c>
      <c r="C79" s="229"/>
      <c r="D79" s="225"/>
      <c r="E79" s="224"/>
      <c r="F79" s="254"/>
      <c r="G79" s="247"/>
      <c r="H79" s="308"/>
      <c r="I79" s="302"/>
      <c r="J79" s="224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80"/>
      <c r="BN79" s="180"/>
      <c r="BO79" s="180"/>
      <c r="BP79" s="180"/>
      <c r="BQ79" s="180"/>
      <c r="BR79" s="180"/>
      <c r="BS79" s="180"/>
      <c r="BT79" s="180"/>
      <c r="BU79" s="180"/>
      <c r="BV79" s="180"/>
      <c r="BW79" s="180"/>
      <c r="BX79" s="180"/>
      <c r="BY79" s="180"/>
      <c r="BZ79" s="180"/>
      <c r="CA79" s="180"/>
      <c r="CB79" s="180"/>
      <c r="CC79" s="180"/>
      <c r="CD79" s="180"/>
      <c r="CE79" s="180"/>
      <c r="CF79" s="180"/>
      <c r="CG79" s="180"/>
      <c r="CH79" s="180"/>
      <c r="CI79" s="180"/>
      <c r="CJ79" s="180"/>
      <c r="CK79" s="180"/>
      <c r="CL79" s="180"/>
      <c r="CM79" s="180"/>
      <c r="CN79" s="180"/>
      <c r="CO79" s="180"/>
      <c r="CP79" s="180"/>
      <c r="CQ79" s="180"/>
      <c r="CR79" s="180"/>
      <c r="CS79" s="180"/>
      <c r="CT79" s="180"/>
      <c r="CU79" s="180"/>
      <c r="CV79" s="180"/>
      <c r="CW79" s="180"/>
      <c r="CX79" s="180"/>
      <c r="CY79" s="180"/>
      <c r="CZ79" s="180"/>
      <c r="DA79" s="180"/>
      <c r="DB79" s="180"/>
      <c r="DC79" s="180"/>
      <c r="DD79" s="180"/>
      <c r="DE79" s="180"/>
      <c r="DF79" s="180"/>
      <c r="DG79" s="180"/>
      <c r="DH79" s="180"/>
      <c r="DI79" s="180"/>
      <c r="DJ79" s="180"/>
      <c r="DK79" s="180"/>
      <c r="DL79" s="180"/>
      <c r="DM79" s="180"/>
      <c r="DN79" s="180"/>
      <c r="DO79" s="180"/>
      <c r="DP79" s="180"/>
      <c r="DQ79" s="180"/>
      <c r="DR79" s="180"/>
      <c r="DS79" s="180"/>
      <c r="DT79" s="180"/>
      <c r="DU79" s="180"/>
      <c r="DV79" s="180"/>
      <c r="DW79" s="180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  <c r="ER79" s="180"/>
      <c r="ES79" s="180"/>
      <c r="ET79" s="180"/>
      <c r="EU79" s="180"/>
      <c r="EV79" s="180"/>
      <c r="EW79" s="180"/>
      <c r="EX79" s="180"/>
      <c r="EY79" s="180"/>
      <c r="EZ79" s="180"/>
      <c r="FA79" s="180"/>
      <c r="FB79" s="180"/>
      <c r="FC79" s="180"/>
      <c r="FD79" s="180"/>
      <c r="FE79" s="180"/>
      <c r="FF79" s="180"/>
      <c r="FG79" s="180"/>
      <c r="FH79" s="180"/>
      <c r="FI79" s="180"/>
      <c r="FJ79" s="180"/>
      <c r="FK79" s="180"/>
      <c r="FL79" s="180"/>
      <c r="FM79" s="180"/>
      <c r="FN79" s="180"/>
      <c r="FO79" s="180"/>
      <c r="FP79" s="180"/>
      <c r="FQ79" s="180"/>
      <c r="FR79" s="180"/>
      <c r="FS79" s="180"/>
      <c r="FT79" s="180"/>
      <c r="FU79" s="180"/>
      <c r="FV79" s="180"/>
      <c r="FW79" s="180"/>
      <c r="FX79" s="180"/>
      <c r="FY79" s="180"/>
      <c r="FZ79" s="180"/>
      <c r="GA79" s="180"/>
      <c r="GB79" s="180"/>
      <c r="GC79" s="180"/>
      <c r="GD79" s="180"/>
    </row>
    <row r="80" spans="1:186" s="195" customFormat="1" ht="19.5" customHeight="1">
      <c r="A80" s="276"/>
      <c r="B80" s="222" t="s">
        <v>235</v>
      </c>
      <c r="C80" s="229"/>
      <c r="D80" s="225"/>
      <c r="E80" s="224"/>
      <c r="F80" s="254"/>
      <c r="G80" s="247"/>
      <c r="H80" s="308"/>
      <c r="I80" s="302"/>
      <c r="J80" s="224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80"/>
      <c r="BN80" s="180"/>
      <c r="BO80" s="180"/>
      <c r="BP80" s="180"/>
      <c r="BQ80" s="180"/>
      <c r="BR80" s="180"/>
      <c r="BS80" s="180"/>
      <c r="BT80" s="180"/>
      <c r="BU80" s="180"/>
      <c r="BV80" s="180"/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180"/>
      <c r="CI80" s="180"/>
      <c r="CJ80" s="180"/>
      <c r="CK80" s="180"/>
      <c r="CL80" s="180"/>
      <c r="CM80" s="180"/>
      <c r="CN80" s="180"/>
      <c r="CO80" s="180"/>
      <c r="CP80" s="180"/>
      <c r="CQ80" s="180"/>
      <c r="CR80" s="180"/>
      <c r="CS80" s="180"/>
      <c r="CT80" s="180"/>
      <c r="CU80" s="180"/>
      <c r="CV80" s="180"/>
      <c r="CW80" s="180"/>
      <c r="CX80" s="180"/>
      <c r="CY80" s="180"/>
      <c r="CZ80" s="180"/>
      <c r="DA80" s="180"/>
      <c r="DB80" s="180"/>
      <c r="DC80" s="180"/>
      <c r="DD80" s="180"/>
      <c r="DE80" s="180"/>
      <c r="DF80" s="180"/>
      <c r="DG80" s="180"/>
      <c r="DH80" s="180"/>
      <c r="DI80" s="180"/>
      <c r="DJ80" s="180"/>
      <c r="DK80" s="180"/>
      <c r="DL80" s="180"/>
      <c r="DM80" s="180"/>
      <c r="DN80" s="180"/>
      <c r="DO80" s="180"/>
      <c r="DP80" s="180"/>
      <c r="DQ80" s="180"/>
      <c r="DR80" s="180"/>
      <c r="DS80" s="180"/>
      <c r="DT80" s="180"/>
      <c r="DU80" s="180"/>
      <c r="DV80" s="180"/>
      <c r="DW80" s="180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  <c r="EO80" s="180"/>
      <c r="EP80" s="180"/>
      <c r="EQ80" s="180"/>
      <c r="ER80" s="180"/>
      <c r="ES80" s="180"/>
      <c r="ET80" s="180"/>
      <c r="EU80" s="180"/>
      <c r="EV80" s="180"/>
      <c r="EW80" s="180"/>
      <c r="EX80" s="180"/>
      <c r="EY80" s="180"/>
      <c r="EZ80" s="180"/>
      <c r="FA80" s="180"/>
      <c r="FB80" s="180"/>
      <c r="FC80" s="180"/>
      <c r="FD80" s="180"/>
      <c r="FE80" s="180"/>
      <c r="FF80" s="180"/>
      <c r="FG80" s="180"/>
      <c r="FH80" s="180"/>
      <c r="FI80" s="180"/>
      <c r="FJ80" s="180"/>
      <c r="FK80" s="180"/>
      <c r="FL80" s="180"/>
      <c r="FM80" s="180"/>
      <c r="FN80" s="180"/>
      <c r="FO80" s="180"/>
      <c r="FP80" s="180"/>
      <c r="FQ80" s="180"/>
      <c r="FR80" s="180"/>
      <c r="FS80" s="180"/>
      <c r="FT80" s="180"/>
      <c r="FU80" s="180"/>
      <c r="FV80" s="180"/>
      <c r="FW80" s="180"/>
      <c r="FX80" s="180"/>
      <c r="FY80" s="180"/>
      <c r="FZ80" s="180"/>
      <c r="GA80" s="180"/>
      <c r="GB80" s="180"/>
      <c r="GC80" s="180"/>
      <c r="GD80" s="180"/>
    </row>
    <row r="81" spans="1:186" s="191" customFormat="1" ht="19.5" customHeight="1">
      <c r="A81" s="277" t="s">
        <v>127</v>
      </c>
      <c r="B81" s="234" t="s">
        <v>236</v>
      </c>
      <c r="C81" s="235"/>
      <c r="D81" s="236">
        <v>21300</v>
      </c>
      <c r="E81" s="218" t="s">
        <v>191</v>
      </c>
      <c r="F81" s="389">
        <f>ต.ค.53!F81+พ.ย.53!H81+ธ.ค.53!H81+ม.ค.54!H81+ก.พ.54!H81+มี.ค.54!H81+เม.ย.54!H81+พ.ค.54!H81</f>
        <v>318</v>
      </c>
      <c r="G81" s="390"/>
      <c r="H81" s="417">
        <v>211</v>
      </c>
      <c r="I81" s="418"/>
      <c r="J81" s="218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</row>
    <row r="82" spans="1:186" s="195" customFormat="1" ht="19.5" customHeight="1">
      <c r="A82" s="275"/>
      <c r="B82" s="217" t="s">
        <v>190</v>
      </c>
      <c r="C82" s="238"/>
      <c r="D82" s="239"/>
      <c r="E82" s="218"/>
      <c r="F82" s="253"/>
      <c r="G82" s="250"/>
      <c r="H82" s="313"/>
      <c r="I82" s="314"/>
      <c r="J82" s="218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</row>
    <row r="83" spans="1:186" s="195" customFormat="1" ht="19.5" customHeight="1">
      <c r="A83" s="276"/>
      <c r="B83" s="292" t="s">
        <v>237</v>
      </c>
      <c r="C83" s="291"/>
      <c r="D83" s="225"/>
      <c r="E83" s="224"/>
      <c r="F83" s="254"/>
      <c r="G83" s="247"/>
      <c r="H83" s="308"/>
      <c r="I83" s="302"/>
      <c r="J83" s="224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180"/>
      <c r="BN83" s="180"/>
      <c r="BO83" s="180"/>
      <c r="BP83" s="180"/>
      <c r="BQ83" s="180"/>
      <c r="BR83" s="180"/>
      <c r="BS83" s="180"/>
      <c r="BT83" s="180"/>
      <c r="BU83" s="180"/>
      <c r="BV83" s="180"/>
      <c r="BW83" s="180"/>
      <c r="BX83" s="180"/>
      <c r="BY83" s="180"/>
      <c r="BZ83" s="180"/>
      <c r="CA83" s="180"/>
      <c r="CB83" s="180"/>
      <c r="CC83" s="180"/>
      <c r="CD83" s="180"/>
      <c r="CE83" s="180"/>
      <c r="CF83" s="180"/>
      <c r="CG83" s="180"/>
      <c r="CH83" s="180"/>
      <c r="CI83" s="180"/>
      <c r="CJ83" s="180"/>
      <c r="CK83" s="180"/>
      <c r="CL83" s="180"/>
      <c r="CM83" s="180"/>
      <c r="CN83" s="180"/>
      <c r="CO83" s="180"/>
      <c r="CP83" s="180"/>
      <c r="CQ83" s="180"/>
      <c r="CR83" s="180"/>
      <c r="CS83" s="180"/>
      <c r="CT83" s="180"/>
      <c r="CU83" s="180"/>
      <c r="CV83" s="180"/>
      <c r="CW83" s="180"/>
      <c r="CX83" s="180"/>
      <c r="CY83" s="180"/>
      <c r="CZ83" s="180"/>
      <c r="DA83" s="180"/>
      <c r="DB83" s="180"/>
      <c r="DC83" s="180"/>
      <c r="DD83" s="180"/>
      <c r="DE83" s="180"/>
      <c r="DF83" s="180"/>
      <c r="DG83" s="180"/>
      <c r="DH83" s="180"/>
      <c r="DI83" s="180"/>
      <c r="DJ83" s="180"/>
      <c r="DK83" s="180"/>
      <c r="DL83" s="180"/>
      <c r="DM83" s="180"/>
      <c r="DN83" s="180"/>
      <c r="DO83" s="180"/>
      <c r="DP83" s="180"/>
      <c r="DQ83" s="180"/>
      <c r="DR83" s="180"/>
      <c r="DS83" s="180"/>
      <c r="DT83" s="180"/>
      <c r="DU83" s="180"/>
      <c r="DV83" s="180"/>
      <c r="DW83" s="180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  <c r="ER83" s="180"/>
      <c r="ES83" s="180"/>
      <c r="ET83" s="180"/>
      <c r="EU83" s="180"/>
      <c r="EV83" s="180"/>
      <c r="EW83" s="180"/>
      <c r="EX83" s="180"/>
      <c r="EY83" s="180"/>
      <c r="EZ83" s="180"/>
      <c r="FA83" s="180"/>
      <c r="FB83" s="180"/>
      <c r="FC83" s="180"/>
      <c r="FD83" s="180"/>
      <c r="FE83" s="180"/>
      <c r="FF83" s="180"/>
      <c r="FG83" s="180"/>
      <c r="FH83" s="180"/>
      <c r="FI83" s="180"/>
      <c r="FJ83" s="180"/>
      <c r="FK83" s="180"/>
      <c r="FL83" s="180"/>
      <c r="FM83" s="180"/>
      <c r="FN83" s="180"/>
      <c r="FO83" s="180"/>
      <c r="FP83" s="180"/>
      <c r="FQ83" s="180"/>
      <c r="FR83" s="180"/>
      <c r="FS83" s="180"/>
      <c r="FT83" s="180"/>
      <c r="FU83" s="180"/>
      <c r="FV83" s="180"/>
      <c r="FW83" s="180"/>
      <c r="FX83" s="180"/>
      <c r="FY83" s="180"/>
      <c r="FZ83" s="180"/>
      <c r="GA83" s="180"/>
      <c r="GB83" s="180"/>
      <c r="GC83" s="180"/>
      <c r="GD83" s="180"/>
    </row>
    <row r="84" spans="1:186" s="195" customFormat="1" ht="19.5" customHeight="1">
      <c r="A84" s="276"/>
      <c r="B84" s="292" t="s">
        <v>238</v>
      </c>
      <c r="C84" s="293"/>
      <c r="D84" s="225"/>
      <c r="E84" s="224"/>
      <c r="F84" s="254"/>
      <c r="G84" s="247"/>
      <c r="H84" s="308"/>
      <c r="I84" s="302"/>
      <c r="J84" s="224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180"/>
      <c r="BN84" s="180"/>
      <c r="BO84" s="180"/>
      <c r="BP84" s="180"/>
      <c r="BQ84" s="180"/>
      <c r="BR84" s="180"/>
      <c r="BS84" s="180"/>
      <c r="BT84" s="180"/>
      <c r="BU84" s="180"/>
      <c r="BV84" s="180"/>
      <c r="BW84" s="180"/>
      <c r="BX84" s="180"/>
      <c r="BY84" s="180"/>
      <c r="BZ84" s="180"/>
      <c r="CA84" s="180"/>
      <c r="CB84" s="180"/>
      <c r="CC84" s="180"/>
      <c r="CD84" s="180"/>
      <c r="CE84" s="180"/>
      <c r="CF84" s="180"/>
      <c r="CG84" s="180"/>
      <c r="CH84" s="180"/>
      <c r="CI84" s="180"/>
      <c r="CJ84" s="180"/>
      <c r="CK84" s="180"/>
      <c r="CL84" s="180"/>
      <c r="CM84" s="180"/>
      <c r="CN84" s="180"/>
      <c r="CO84" s="180"/>
      <c r="CP84" s="180"/>
      <c r="CQ84" s="180"/>
      <c r="CR84" s="180"/>
      <c r="CS84" s="180"/>
      <c r="CT84" s="180"/>
      <c r="CU84" s="180"/>
      <c r="CV84" s="180"/>
      <c r="CW84" s="180"/>
      <c r="CX84" s="180"/>
      <c r="CY84" s="180"/>
      <c r="CZ84" s="180"/>
      <c r="DA84" s="180"/>
      <c r="DB84" s="180"/>
      <c r="DC84" s="180"/>
      <c r="DD84" s="180"/>
      <c r="DE84" s="180"/>
      <c r="DF84" s="180"/>
      <c r="DG84" s="180"/>
      <c r="DH84" s="180"/>
      <c r="DI84" s="180"/>
      <c r="DJ84" s="180"/>
      <c r="DK84" s="180"/>
      <c r="DL84" s="180"/>
      <c r="DM84" s="180"/>
      <c r="DN84" s="180"/>
      <c r="DO84" s="180"/>
      <c r="DP84" s="180"/>
      <c r="DQ84" s="180"/>
      <c r="DR84" s="180"/>
      <c r="DS84" s="180"/>
      <c r="DT84" s="180"/>
      <c r="DU84" s="180"/>
      <c r="DV84" s="180"/>
      <c r="DW84" s="180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  <c r="EO84" s="180"/>
      <c r="EP84" s="180"/>
      <c r="EQ84" s="180"/>
      <c r="ER84" s="180"/>
      <c r="ES84" s="180"/>
      <c r="ET84" s="180"/>
      <c r="EU84" s="180"/>
      <c r="EV84" s="180"/>
      <c r="EW84" s="180"/>
      <c r="EX84" s="180"/>
      <c r="EY84" s="180"/>
      <c r="EZ84" s="180"/>
      <c r="FA84" s="180"/>
      <c r="FB84" s="180"/>
      <c r="FC84" s="180"/>
      <c r="FD84" s="180"/>
      <c r="FE84" s="180"/>
      <c r="FF84" s="180"/>
      <c r="FG84" s="180"/>
      <c r="FH84" s="180"/>
      <c r="FI84" s="180"/>
      <c r="FJ84" s="180"/>
      <c r="FK84" s="180"/>
      <c r="FL84" s="180"/>
      <c r="FM84" s="180"/>
      <c r="FN84" s="180"/>
      <c r="FO84" s="180"/>
      <c r="FP84" s="180"/>
      <c r="FQ84" s="180"/>
      <c r="FR84" s="180"/>
      <c r="FS84" s="180"/>
      <c r="FT84" s="180"/>
      <c r="FU84" s="180"/>
      <c r="FV84" s="180"/>
      <c r="FW84" s="180"/>
      <c r="FX84" s="180"/>
      <c r="FY84" s="180"/>
      <c r="FZ84" s="180"/>
      <c r="GA84" s="180"/>
      <c r="GB84" s="180"/>
      <c r="GC84" s="180"/>
      <c r="GD84" s="180"/>
    </row>
    <row r="85" spans="1:186" s="195" customFormat="1" ht="19.5" customHeight="1">
      <c r="A85" s="278"/>
      <c r="B85" s="241" t="s">
        <v>239</v>
      </c>
      <c r="C85" s="242"/>
      <c r="D85" s="294">
        <v>30000</v>
      </c>
      <c r="E85" s="244" t="s">
        <v>92</v>
      </c>
      <c r="F85" s="393">
        <f>ต.ค.53!F85+พ.ย.53!H85+ธ.ค.53!H85+ม.ค.54!H85+ก.พ.54!H85+มี.ค.54!H85+เม.ย.54!H85+พ.ค.54!H85</f>
        <v>85</v>
      </c>
      <c r="G85" s="394"/>
      <c r="H85" s="419">
        <v>0</v>
      </c>
      <c r="I85" s="420"/>
      <c r="J85" s="244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180"/>
      <c r="CB85" s="180"/>
      <c r="CC85" s="180"/>
      <c r="CD85" s="180"/>
      <c r="CE85" s="180"/>
      <c r="CF85" s="180"/>
      <c r="CG85" s="180"/>
      <c r="CH85" s="180"/>
      <c r="CI85" s="180"/>
      <c r="CJ85" s="180"/>
      <c r="CK85" s="180"/>
      <c r="CL85" s="180"/>
      <c r="CM85" s="180"/>
      <c r="CN85" s="180"/>
      <c r="CO85" s="180"/>
      <c r="CP85" s="180"/>
      <c r="CQ85" s="180"/>
      <c r="CR85" s="180"/>
      <c r="CS85" s="180"/>
      <c r="CT85" s="180"/>
      <c r="CU85" s="180"/>
      <c r="CV85" s="180"/>
      <c r="CW85" s="180"/>
      <c r="CX85" s="180"/>
      <c r="CY85" s="180"/>
      <c r="CZ85" s="180"/>
      <c r="DA85" s="180"/>
      <c r="DB85" s="180"/>
      <c r="DC85" s="180"/>
      <c r="DD85" s="180"/>
      <c r="DE85" s="180"/>
      <c r="DF85" s="180"/>
      <c r="DG85" s="180"/>
      <c r="DH85" s="180"/>
      <c r="DI85" s="180"/>
      <c r="DJ85" s="180"/>
      <c r="DK85" s="180"/>
      <c r="DL85" s="180"/>
      <c r="DM85" s="180"/>
      <c r="DN85" s="180"/>
      <c r="DO85" s="180"/>
      <c r="DP85" s="180"/>
      <c r="DQ85" s="180"/>
      <c r="DR85" s="180"/>
      <c r="DS85" s="180"/>
      <c r="DT85" s="180"/>
      <c r="DU85" s="180"/>
      <c r="DV85" s="180"/>
      <c r="DW85" s="180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  <c r="EO85" s="180"/>
      <c r="EP85" s="180"/>
      <c r="EQ85" s="180"/>
      <c r="ER85" s="180"/>
      <c r="ES85" s="180"/>
      <c r="ET85" s="180"/>
      <c r="EU85" s="180"/>
      <c r="EV85" s="180"/>
      <c r="EW85" s="180"/>
      <c r="EX85" s="180"/>
      <c r="EY85" s="180"/>
      <c r="EZ85" s="180"/>
      <c r="FA85" s="180"/>
      <c r="FB85" s="180"/>
      <c r="FC85" s="180"/>
      <c r="FD85" s="180"/>
      <c r="FE85" s="180"/>
      <c r="FF85" s="180"/>
      <c r="FG85" s="180"/>
      <c r="FH85" s="180"/>
      <c r="FI85" s="180"/>
      <c r="FJ85" s="180"/>
      <c r="FK85" s="180"/>
      <c r="FL85" s="180"/>
      <c r="FM85" s="180"/>
      <c r="FN85" s="180"/>
      <c r="FO85" s="180"/>
      <c r="FP85" s="180"/>
      <c r="FQ85" s="180"/>
      <c r="FR85" s="180"/>
      <c r="FS85" s="180"/>
      <c r="FT85" s="180"/>
      <c r="FU85" s="180"/>
      <c r="FV85" s="180"/>
      <c r="FW85" s="180"/>
      <c r="FX85" s="180"/>
      <c r="FY85" s="180"/>
      <c r="FZ85" s="180"/>
      <c r="GA85" s="180"/>
      <c r="GB85" s="180"/>
      <c r="GC85" s="180"/>
      <c r="GD85" s="180"/>
    </row>
    <row r="86" spans="1:186" s="191" customFormat="1" ht="18.95" customHeight="1">
      <c r="A86" s="287" t="s">
        <v>192</v>
      </c>
      <c r="B86" s="288"/>
      <c r="C86" s="289"/>
      <c r="D86" s="258"/>
      <c r="E86" s="259"/>
      <c r="F86" s="260"/>
      <c r="G86" s="261"/>
      <c r="H86" s="299"/>
      <c r="I86" s="300"/>
      <c r="J86" s="259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8"/>
      <c r="DA86" s="188"/>
      <c r="DB86" s="188"/>
      <c r="DC86" s="188"/>
      <c r="DD86" s="188"/>
      <c r="DE86" s="188"/>
      <c r="DF86" s="188"/>
      <c r="DG86" s="188"/>
      <c r="DH86" s="188"/>
      <c r="DI86" s="188"/>
      <c r="DJ86" s="188"/>
      <c r="DK86" s="188"/>
      <c r="DL86" s="188"/>
      <c r="DM86" s="188"/>
      <c r="DN86" s="188"/>
      <c r="DO86" s="188"/>
      <c r="DP86" s="188"/>
      <c r="DQ86" s="188"/>
      <c r="DR86" s="188"/>
      <c r="DS86" s="188"/>
      <c r="DT86" s="188"/>
      <c r="DU86" s="188"/>
      <c r="DV86" s="188"/>
      <c r="DW86" s="188"/>
      <c r="DX86" s="188"/>
      <c r="DY86" s="188"/>
      <c r="DZ86" s="188"/>
      <c r="EA86" s="188"/>
      <c r="EB86" s="188"/>
      <c r="EC86" s="188"/>
      <c r="ED86" s="188"/>
      <c r="EE86" s="188"/>
      <c r="EF86" s="188"/>
      <c r="EG86" s="188"/>
      <c r="EH86" s="188"/>
      <c r="EI86" s="188"/>
      <c r="EJ86" s="188"/>
      <c r="EK86" s="188"/>
      <c r="EL86" s="188"/>
      <c r="EM86" s="188"/>
      <c r="EN86" s="188"/>
      <c r="EO86" s="188"/>
      <c r="EP86" s="188"/>
      <c r="EQ86" s="188"/>
      <c r="ER86" s="188"/>
      <c r="ES86" s="188"/>
      <c r="ET86" s="188"/>
      <c r="EU86" s="188"/>
      <c r="EV86" s="188"/>
      <c r="EW86" s="188"/>
      <c r="EX86" s="188"/>
      <c r="EY86" s="188"/>
      <c r="EZ86" s="188"/>
      <c r="FA86" s="188"/>
      <c r="FB86" s="188"/>
      <c r="FC86" s="188"/>
      <c r="FD86" s="188"/>
      <c r="FE86" s="188"/>
      <c r="FF86" s="188"/>
      <c r="FG86" s="188"/>
      <c r="FH86" s="188"/>
      <c r="FI86" s="188"/>
      <c r="FJ86" s="188"/>
      <c r="FK86" s="188"/>
      <c r="FL86" s="188"/>
      <c r="FM86" s="188"/>
      <c r="FN86" s="188"/>
      <c r="FO86" s="188"/>
      <c r="FP86" s="188"/>
      <c r="FQ86" s="188"/>
      <c r="FR86" s="188"/>
      <c r="FS86" s="188"/>
      <c r="FT86" s="188"/>
      <c r="FU86" s="188"/>
      <c r="FV86" s="188"/>
      <c r="FW86" s="188"/>
      <c r="FX86" s="188"/>
      <c r="FY86" s="188"/>
      <c r="FZ86" s="188"/>
      <c r="GA86" s="188"/>
      <c r="GB86" s="188"/>
      <c r="GC86" s="188"/>
      <c r="GD86" s="188"/>
    </row>
    <row r="87" spans="1:186" s="191" customFormat="1" ht="18" customHeight="1">
      <c r="A87" s="274" t="s">
        <v>127</v>
      </c>
      <c r="B87" s="267"/>
      <c r="C87" s="268"/>
      <c r="D87" s="230">
        <v>206700</v>
      </c>
      <c r="E87" s="237"/>
      <c r="F87" s="265"/>
      <c r="G87" s="248"/>
      <c r="H87" s="303"/>
      <c r="I87" s="305"/>
      <c r="J87" s="23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</row>
    <row r="88" spans="1:186" s="195" customFormat="1" ht="18.95" customHeight="1">
      <c r="A88" s="276"/>
      <c r="B88" s="222" t="s">
        <v>240</v>
      </c>
      <c r="C88" s="233"/>
      <c r="D88" s="230"/>
      <c r="E88" s="224"/>
      <c r="F88" s="254"/>
      <c r="G88" s="248"/>
      <c r="H88" s="308"/>
      <c r="I88" s="305"/>
      <c r="J88" s="224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79"/>
      <c r="AA88" s="179"/>
      <c r="AB88" s="179"/>
      <c r="AC88" s="179"/>
      <c r="AD88" s="179"/>
      <c r="AE88" s="179"/>
      <c r="AF88" s="179"/>
      <c r="AG88" s="179"/>
      <c r="AH88" s="179"/>
      <c r="AI88" s="179"/>
      <c r="AJ88" s="180"/>
      <c r="AK88" s="180"/>
      <c r="AL88" s="180"/>
      <c r="AM88" s="180"/>
      <c r="AN88" s="180"/>
      <c r="AO88" s="180"/>
      <c r="AP88" s="180"/>
      <c r="AQ88" s="180"/>
      <c r="AR88" s="180"/>
      <c r="AS88" s="180"/>
      <c r="AT88" s="180"/>
      <c r="AU88" s="180"/>
      <c r="AV88" s="180"/>
      <c r="AW88" s="180"/>
      <c r="AX88" s="180"/>
      <c r="AY88" s="180"/>
      <c r="AZ88" s="180"/>
      <c r="BA88" s="180"/>
      <c r="BB88" s="180"/>
      <c r="BC88" s="180"/>
      <c r="BD88" s="180"/>
      <c r="BE88" s="180"/>
      <c r="BF88" s="180"/>
      <c r="BG88" s="180"/>
      <c r="BH88" s="180"/>
      <c r="BI88" s="180"/>
      <c r="BJ88" s="180"/>
      <c r="BK88" s="180"/>
      <c r="BL88" s="180"/>
      <c r="BM88" s="180"/>
      <c r="BN88" s="180"/>
      <c r="BO88" s="180"/>
      <c r="BP88" s="180"/>
      <c r="BQ88" s="180"/>
      <c r="BR88" s="180"/>
      <c r="BS88" s="180"/>
      <c r="BT88" s="180"/>
      <c r="BU88" s="180"/>
      <c r="BV88" s="180"/>
      <c r="BW88" s="180"/>
      <c r="BX88" s="180"/>
      <c r="BY88" s="180"/>
      <c r="BZ88" s="180"/>
      <c r="CA88" s="180"/>
      <c r="CB88" s="180"/>
      <c r="CC88" s="180"/>
      <c r="CD88" s="180"/>
      <c r="CE88" s="180"/>
      <c r="CF88" s="180"/>
      <c r="CG88" s="180"/>
      <c r="CH88" s="180"/>
      <c r="CI88" s="180"/>
      <c r="CJ88" s="180"/>
      <c r="CK88" s="180"/>
      <c r="CL88" s="180"/>
      <c r="CM88" s="180"/>
      <c r="CN88" s="180"/>
      <c r="CO88" s="180"/>
      <c r="CP88" s="180"/>
      <c r="CQ88" s="180"/>
      <c r="CR88" s="180"/>
      <c r="CS88" s="180"/>
      <c r="CT88" s="180"/>
      <c r="CU88" s="180"/>
      <c r="CV88" s="180"/>
      <c r="CW88" s="180"/>
      <c r="CX88" s="180"/>
      <c r="CY88" s="180"/>
      <c r="CZ88" s="180"/>
      <c r="DA88" s="180"/>
      <c r="DB88" s="180"/>
      <c r="DC88" s="180"/>
      <c r="DD88" s="180"/>
      <c r="DE88" s="180"/>
      <c r="DF88" s="180"/>
      <c r="DG88" s="180"/>
      <c r="DH88" s="180"/>
      <c r="DI88" s="180"/>
      <c r="DJ88" s="180"/>
      <c r="DK88" s="180"/>
      <c r="DL88" s="180"/>
      <c r="DM88" s="180"/>
      <c r="DN88" s="180"/>
      <c r="DO88" s="180"/>
      <c r="DP88" s="180"/>
      <c r="DQ88" s="180"/>
      <c r="DR88" s="180"/>
      <c r="DS88" s="180"/>
      <c r="DT88" s="180"/>
      <c r="DU88" s="180"/>
      <c r="DV88" s="180"/>
      <c r="DW88" s="18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  <c r="EO88" s="180"/>
      <c r="EP88" s="180"/>
      <c r="EQ88" s="180"/>
      <c r="ER88" s="180"/>
      <c r="ES88" s="180"/>
      <c r="ET88" s="180"/>
      <c r="EU88" s="180"/>
      <c r="EV88" s="180"/>
      <c r="EW88" s="180"/>
      <c r="EX88" s="180"/>
      <c r="EY88" s="180"/>
      <c r="EZ88" s="180"/>
      <c r="FA88" s="180"/>
      <c r="FB88" s="180"/>
      <c r="FC88" s="180"/>
      <c r="FD88" s="180"/>
      <c r="FE88" s="180"/>
      <c r="FF88" s="180"/>
      <c r="FG88" s="180"/>
      <c r="FH88" s="180"/>
      <c r="FI88" s="180"/>
      <c r="FJ88" s="180"/>
      <c r="FK88" s="180"/>
      <c r="FL88" s="180"/>
      <c r="FM88" s="180"/>
      <c r="FN88" s="180"/>
      <c r="FO88" s="180"/>
      <c r="FP88" s="180"/>
      <c r="FQ88" s="180"/>
      <c r="FR88" s="180"/>
      <c r="FS88" s="180"/>
      <c r="FT88" s="180"/>
      <c r="FU88" s="180"/>
      <c r="FV88" s="180"/>
      <c r="FW88" s="180"/>
      <c r="FX88" s="180"/>
      <c r="FY88" s="180"/>
      <c r="FZ88" s="180"/>
      <c r="GA88" s="180"/>
      <c r="GB88" s="180"/>
      <c r="GC88" s="180"/>
      <c r="GD88" s="180"/>
    </row>
    <row r="89" spans="1:186" s="195" customFormat="1" ht="18.95" customHeight="1">
      <c r="A89" s="275"/>
      <c r="B89" s="217" t="s">
        <v>241</v>
      </c>
      <c r="C89" s="238"/>
      <c r="D89" s="215"/>
      <c r="E89" s="218" t="s">
        <v>163</v>
      </c>
      <c r="F89" s="389">
        <f>ต.ค.53!F89+พ.ย.53!H89+ธ.ค.53!H89+ม.ค.54!H89+ก.พ.54!H89+มี.ค.54!H89+เม.ย.54!H89+พ.ค.54!H89</f>
        <v>226</v>
      </c>
      <c r="G89" s="390"/>
      <c r="H89" s="417">
        <v>0</v>
      </c>
      <c r="I89" s="418"/>
      <c r="J89" s="218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80"/>
      <c r="AK89" s="180"/>
      <c r="AL89" s="180"/>
      <c r="AM89" s="180"/>
      <c r="AN89" s="180"/>
      <c r="AO89" s="180"/>
      <c r="AP89" s="180"/>
      <c r="AQ89" s="180"/>
      <c r="AR89" s="180"/>
      <c r="AS89" s="180"/>
      <c r="AT89" s="180"/>
      <c r="AU89" s="180"/>
      <c r="AV89" s="180"/>
      <c r="AW89" s="180"/>
      <c r="AX89" s="180"/>
      <c r="AY89" s="180"/>
      <c r="AZ89" s="180"/>
      <c r="BA89" s="180"/>
      <c r="BB89" s="180"/>
      <c r="BC89" s="180"/>
      <c r="BD89" s="180"/>
      <c r="BE89" s="180"/>
      <c r="BF89" s="180"/>
      <c r="BG89" s="180"/>
      <c r="BH89" s="180"/>
      <c r="BI89" s="180"/>
      <c r="BJ89" s="180"/>
      <c r="BK89" s="180"/>
      <c r="BL89" s="180"/>
      <c r="BM89" s="180"/>
      <c r="BN89" s="180"/>
      <c r="BO89" s="180"/>
      <c r="BP89" s="180"/>
      <c r="BQ89" s="180"/>
      <c r="BR89" s="180"/>
      <c r="BS89" s="180"/>
      <c r="BT89" s="180"/>
      <c r="BU89" s="180"/>
      <c r="BV89" s="180"/>
      <c r="BW89" s="180"/>
      <c r="BX89" s="180"/>
      <c r="BY89" s="180"/>
      <c r="BZ89" s="180"/>
      <c r="CA89" s="180"/>
      <c r="CB89" s="180"/>
      <c r="CC89" s="180"/>
      <c r="CD89" s="180"/>
      <c r="CE89" s="180"/>
      <c r="CF89" s="180"/>
      <c r="CG89" s="180"/>
      <c r="CH89" s="180"/>
      <c r="CI89" s="180"/>
      <c r="CJ89" s="180"/>
      <c r="CK89" s="180"/>
      <c r="CL89" s="180"/>
      <c r="CM89" s="180"/>
      <c r="CN89" s="180"/>
      <c r="CO89" s="180"/>
      <c r="CP89" s="180"/>
      <c r="CQ89" s="180"/>
      <c r="CR89" s="180"/>
      <c r="CS89" s="180"/>
      <c r="CT89" s="180"/>
      <c r="CU89" s="180"/>
      <c r="CV89" s="180"/>
      <c r="CW89" s="180"/>
      <c r="CX89" s="180"/>
      <c r="CY89" s="180"/>
      <c r="CZ89" s="180"/>
      <c r="DA89" s="180"/>
      <c r="DB89" s="180"/>
      <c r="DC89" s="180"/>
      <c r="DD89" s="180"/>
      <c r="DE89" s="180"/>
      <c r="DF89" s="180"/>
      <c r="DG89" s="180"/>
      <c r="DH89" s="180"/>
      <c r="DI89" s="180"/>
      <c r="DJ89" s="180"/>
      <c r="DK89" s="180"/>
      <c r="DL89" s="180"/>
      <c r="DM89" s="180"/>
      <c r="DN89" s="180"/>
      <c r="DO89" s="180"/>
      <c r="DP89" s="180"/>
      <c r="DQ89" s="180"/>
      <c r="DR89" s="180"/>
      <c r="DS89" s="180"/>
      <c r="DT89" s="180"/>
      <c r="DU89" s="180"/>
      <c r="DV89" s="180"/>
      <c r="DW89" s="18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  <c r="EO89" s="180"/>
      <c r="EP89" s="180"/>
      <c r="EQ89" s="180"/>
      <c r="ER89" s="180"/>
      <c r="ES89" s="180"/>
      <c r="ET89" s="180"/>
      <c r="EU89" s="180"/>
      <c r="EV89" s="180"/>
      <c r="EW89" s="180"/>
      <c r="EX89" s="180"/>
      <c r="EY89" s="180"/>
      <c r="EZ89" s="180"/>
      <c r="FA89" s="180"/>
      <c r="FB89" s="180"/>
      <c r="FC89" s="180"/>
      <c r="FD89" s="180"/>
      <c r="FE89" s="180"/>
      <c r="FF89" s="180"/>
      <c r="FG89" s="180"/>
      <c r="FH89" s="180"/>
      <c r="FI89" s="180"/>
      <c r="FJ89" s="180"/>
      <c r="FK89" s="180"/>
      <c r="FL89" s="180"/>
      <c r="FM89" s="180"/>
      <c r="FN89" s="180"/>
      <c r="FO89" s="180"/>
      <c r="FP89" s="180"/>
      <c r="FQ89" s="180"/>
      <c r="FR89" s="180"/>
      <c r="FS89" s="180"/>
      <c r="FT89" s="180"/>
      <c r="FU89" s="180"/>
      <c r="FV89" s="180"/>
      <c r="FW89" s="180"/>
      <c r="FX89" s="180"/>
      <c r="FY89" s="180"/>
      <c r="FZ89" s="180"/>
      <c r="GA89" s="180"/>
      <c r="GB89" s="180"/>
      <c r="GC89" s="180"/>
      <c r="GD89" s="180"/>
    </row>
    <row r="90" spans="1:186" s="195" customFormat="1" ht="18.95" customHeight="1">
      <c r="A90" s="276"/>
      <c r="B90" s="222" t="s">
        <v>242</v>
      </c>
      <c r="C90" s="233"/>
      <c r="D90" s="225"/>
      <c r="E90" s="224"/>
      <c r="F90" s="254"/>
      <c r="G90" s="247"/>
      <c r="H90" s="308"/>
      <c r="I90" s="302"/>
      <c r="J90" s="224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  <c r="BG90" s="180"/>
      <c r="BH90" s="180"/>
      <c r="BI90" s="180"/>
      <c r="BJ90" s="180"/>
      <c r="BK90" s="180"/>
      <c r="BL90" s="180"/>
      <c r="BM90" s="180"/>
      <c r="BN90" s="180"/>
      <c r="BO90" s="180"/>
      <c r="BP90" s="180"/>
      <c r="BQ90" s="180"/>
      <c r="BR90" s="180"/>
      <c r="BS90" s="180"/>
      <c r="BT90" s="180"/>
      <c r="BU90" s="180"/>
      <c r="BV90" s="180"/>
      <c r="BW90" s="180"/>
      <c r="BX90" s="180"/>
      <c r="BY90" s="180"/>
      <c r="BZ90" s="180"/>
      <c r="CA90" s="180"/>
      <c r="CB90" s="180"/>
      <c r="CC90" s="180"/>
      <c r="CD90" s="180"/>
      <c r="CE90" s="180"/>
      <c r="CF90" s="180"/>
      <c r="CG90" s="180"/>
      <c r="CH90" s="180"/>
      <c r="CI90" s="180"/>
      <c r="CJ90" s="180"/>
      <c r="CK90" s="180"/>
      <c r="CL90" s="180"/>
      <c r="CM90" s="180"/>
      <c r="CN90" s="180"/>
      <c r="CO90" s="180"/>
      <c r="CP90" s="180"/>
      <c r="CQ90" s="180"/>
      <c r="CR90" s="180"/>
      <c r="CS90" s="180"/>
      <c r="CT90" s="180"/>
      <c r="CU90" s="180"/>
      <c r="CV90" s="180"/>
      <c r="CW90" s="180"/>
      <c r="CX90" s="180"/>
      <c r="CY90" s="180"/>
      <c r="CZ90" s="180"/>
      <c r="DA90" s="180"/>
      <c r="DB90" s="180"/>
      <c r="DC90" s="180"/>
      <c r="DD90" s="180"/>
      <c r="DE90" s="180"/>
      <c r="DF90" s="180"/>
      <c r="DG90" s="180"/>
      <c r="DH90" s="180"/>
      <c r="DI90" s="180"/>
      <c r="DJ90" s="180"/>
      <c r="DK90" s="180"/>
      <c r="DL90" s="180"/>
      <c r="DM90" s="180"/>
      <c r="DN90" s="180"/>
      <c r="DO90" s="180"/>
      <c r="DP90" s="180"/>
      <c r="DQ90" s="180"/>
      <c r="DR90" s="180"/>
      <c r="DS90" s="180"/>
      <c r="DT90" s="180"/>
      <c r="DU90" s="180"/>
      <c r="DV90" s="180"/>
      <c r="DW90" s="18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  <c r="EO90" s="180"/>
      <c r="EP90" s="180"/>
      <c r="EQ90" s="180"/>
      <c r="ER90" s="180"/>
      <c r="ES90" s="180"/>
      <c r="ET90" s="180"/>
      <c r="EU90" s="180"/>
      <c r="EV90" s="180"/>
      <c r="EW90" s="180"/>
      <c r="EX90" s="180"/>
      <c r="EY90" s="180"/>
      <c r="EZ90" s="180"/>
      <c r="FA90" s="180"/>
      <c r="FB90" s="180"/>
      <c r="FC90" s="180"/>
      <c r="FD90" s="180"/>
      <c r="FE90" s="180"/>
      <c r="FF90" s="180"/>
      <c r="FG90" s="180"/>
      <c r="FH90" s="180"/>
      <c r="FI90" s="180"/>
      <c r="FJ90" s="180"/>
      <c r="FK90" s="180"/>
      <c r="FL90" s="180"/>
      <c r="FM90" s="180"/>
      <c r="FN90" s="180"/>
      <c r="FO90" s="180"/>
      <c r="FP90" s="180"/>
      <c r="FQ90" s="180"/>
      <c r="FR90" s="180"/>
      <c r="FS90" s="180"/>
      <c r="FT90" s="180"/>
      <c r="FU90" s="180"/>
      <c r="FV90" s="180"/>
      <c r="FW90" s="180"/>
      <c r="FX90" s="180"/>
      <c r="FY90" s="180"/>
      <c r="FZ90" s="180"/>
      <c r="GA90" s="180"/>
      <c r="GB90" s="180"/>
      <c r="GC90" s="180"/>
      <c r="GD90" s="180"/>
    </row>
    <row r="91" spans="1:186" s="191" customFormat="1" ht="18.95" customHeight="1">
      <c r="A91" s="273" t="s">
        <v>193</v>
      </c>
      <c r="B91" s="262"/>
      <c r="C91" s="263"/>
      <c r="D91" s="225">
        <v>289400</v>
      </c>
      <c r="E91" s="225"/>
      <c r="F91" s="264"/>
      <c r="G91" s="247"/>
      <c r="H91" s="301"/>
      <c r="I91" s="3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202"/>
      <c r="CL91" s="202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202"/>
      <c r="EH91" s="202"/>
      <c r="EI91" s="202"/>
      <c r="EJ91" s="202"/>
      <c r="EK91" s="202"/>
      <c r="EL91" s="202"/>
      <c r="EM91" s="202"/>
      <c r="EN91" s="202"/>
      <c r="EO91" s="202"/>
      <c r="EP91" s="202"/>
      <c r="EQ91" s="202"/>
      <c r="ER91" s="202"/>
      <c r="ES91" s="202"/>
      <c r="ET91" s="202"/>
      <c r="EU91" s="202"/>
      <c r="EV91" s="202"/>
      <c r="EW91" s="202"/>
      <c r="EX91" s="202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202"/>
      <c r="GD91" s="202"/>
    </row>
    <row r="92" spans="1:186" s="191" customFormat="1" ht="18.95" customHeight="1">
      <c r="A92" s="273" t="s">
        <v>194</v>
      </c>
      <c r="B92" s="262"/>
      <c r="C92" s="263"/>
      <c r="D92" s="225">
        <v>289400</v>
      </c>
      <c r="E92" s="237"/>
      <c r="F92" s="265"/>
      <c r="G92" s="266"/>
      <c r="H92" s="303"/>
      <c r="I92" s="304"/>
      <c r="J92" s="23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</row>
    <row r="93" spans="1:186" s="191" customFormat="1" ht="18.95" customHeight="1">
      <c r="A93" s="274" t="s">
        <v>211</v>
      </c>
      <c r="B93" s="267"/>
      <c r="C93" s="268"/>
      <c r="D93" s="225">
        <v>269400</v>
      </c>
      <c r="E93" s="237"/>
      <c r="F93" s="265"/>
      <c r="G93" s="247"/>
      <c r="H93" s="303"/>
      <c r="I93" s="302"/>
      <c r="J93" s="23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</row>
    <row r="94" spans="1:186" s="191" customFormat="1" ht="18.95" customHeight="1">
      <c r="A94" s="274"/>
      <c r="B94" s="267" t="s">
        <v>210</v>
      </c>
      <c r="C94" s="268"/>
      <c r="D94" s="225"/>
      <c r="E94" s="237"/>
      <c r="F94" s="265"/>
      <c r="G94" s="247"/>
      <c r="H94" s="303"/>
      <c r="I94" s="302"/>
      <c r="J94" s="23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</row>
    <row r="95" spans="1:186" s="191" customFormat="1" ht="18" customHeight="1">
      <c r="A95" s="274" t="s">
        <v>127</v>
      </c>
      <c r="B95" s="267"/>
      <c r="C95" s="268"/>
      <c r="D95" s="230">
        <v>252400</v>
      </c>
      <c r="E95" s="237"/>
      <c r="F95" s="265"/>
      <c r="G95" s="248"/>
      <c r="H95" s="303"/>
      <c r="I95" s="302"/>
      <c r="J95" s="23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</row>
    <row r="96" spans="1:186" s="186" customFormat="1" ht="18.95" customHeight="1">
      <c r="A96" s="275"/>
      <c r="B96" s="400" t="s">
        <v>243</v>
      </c>
      <c r="C96" s="401"/>
      <c r="D96" s="215"/>
      <c r="E96" s="218" t="s">
        <v>195</v>
      </c>
      <c r="F96" s="389">
        <f>ต.ค.53!F96+พ.ย.53!H96+ธ.ค.53!H96+ม.ค.54!H96+ก.พ.54!H96+มี.ค.54!H96+เม.ย.54!H96+พ.ค.54!H96</f>
        <v>26540</v>
      </c>
      <c r="G96" s="390"/>
      <c r="H96" s="417">
        <v>970</v>
      </c>
      <c r="I96" s="418"/>
      <c r="J96" s="218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90"/>
      <c r="AK96" s="190"/>
      <c r="AL96" s="190"/>
      <c r="AM96" s="190"/>
      <c r="AN96" s="190"/>
      <c r="AO96" s="190"/>
      <c r="AP96" s="190"/>
      <c r="AQ96" s="190"/>
      <c r="AR96" s="190"/>
      <c r="AS96" s="190"/>
      <c r="AT96" s="190"/>
      <c r="AU96" s="19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0"/>
      <c r="BZ96" s="190"/>
      <c r="CA96" s="190"/>
      <c r="CB96" s="190"/>
      <c r="CC96" s="190"/>
      <c r="CD96" s="190"/>
      <c r="CE96" s="190"/>
      <c r="CF96" s="190"/>
      <c r="CG96" s="190"/>
      <c r="CH96" s="190"/>
      <c r="CI96" s="190"/>
      <c r="CJ96" s="190"/>
      <c r="CK96" s="190"/>
      <c r="CL96" s="190"/>
      <c r="CM96" s="190"/>
      <c r="CN96" s="190"/>
      <c r="CO96" s="190"/>
      <c r="CP96" s="190"/>
      <c r="CQ96" s="190"/>
      <c r="CR96" s="190"/>
      <c r="CS96" s="190"/>
      <c r="CT96" s="190"/>
      <c r="CU96" s="190"/>
      <c r="CV96" s="190"/>
      <c r="CW96" s="190"/>
      <c r="CX96" s="190"/>
      <c r="CY96" s="190"/>
      <c r="CZ96" s="190"/>
      <c r="DA96" s="190"/>
      <c r="DB96" s="190"/>
      <c r="DC96" s="190"/>
      <c r="DD96" s="190"/>
      <c r="DE96" s="190"/>
      <c r="DF96" s="190"/>
      <c r="DG96" s="190"/>
      <c r="DH96" s="190"/>
      <c r="DI96" s="190"/>
      <c r="DJ96" s="190"/>
      <c r="DK96" s="190"/>
      <c r="DL96" s="190"/>
      <c r="DM96" s="190"/>
      <c r="DN96" s="190"/>
      <c r="DO96" s="190"/>
      <c r="DP96" s="190"/>
      <c r="DQ96" s="190"/>
      <c r="DR96" s="190"/>
      <c r="DS96" s="190"/>
      <c r="DT96" s="190"/>
      <c r="DU96" s="190"/>
      <c r="DV96" s="190"/>
      <c r="DW96" s="190"/>
      <c r="DX96" s="190"/>
      <c r="DY96" s="190"/>
      <c r="DZ96" s="190"/>
      <c r="EA96" s="190"/>
      <c r="EB96" s="190"/>
      <c r="EC96" s="190"/>
      <c r="ED96" s="190"/>
      <c r="EE96" s="190"/>
      <c r="EF96" s="190"/>
      <c r="EG96" s="190"/>
      <c r="EH96" s="190"/>
      <c r="EI96" s="190"/>
      <c r="EJ96" s="190"/>
      <c r="EK96" s="190"/>
      <c r="EL96" s="190"/>
      <c r="EM96" s="190"/>
      <c r="EN96" s="190"/>
      <c r="EO96" s="190"/>
      <c r="EP96" s="190"/>
      <c r="EQ96" s="190"/>
      <c r="ER96" s="190"/>
      <c r="ES96" s="190"/>
      <c r="ET96" s="190"/>
      <c r="EU96" s="190"/>
      <c r="EV96" s="190"/>
      <c r="EW96" s="190"/>
      <c r="EX96" s="190"/>
      <c r="EY96" s="190"/>
      <c r="EZ96" s="190"/>
      <c r="FA96" s="190"/>
      <c r="FB96" s="190"/>
      <c r="FC96" s="190"/>
      <c r="FD96" s="190"/>
      <c r="FE96" s="190"/>
      <c r="FF96" s="190"/>
      <c r="FG96" s="190"/>
      <c r="FH96" s="190"/>
      <c r="FI96" s="190"/>
      <c r="FJ96" s="190"/>
      <c r="FK96" s="190"/>
      <c r="FL96" s="190"/>
      <c r="FM96" s="190"/>
      <c r="FN96" s="190"/>
      <c r="FO96" s="190"/>
      <c r="FP96" s="190"/>
      <c r="FQ96" s="190"/>
      <c r="FR96" s="190"/>
      <c r="FS96" s="190"/>
      <c r="FT96" s="190"/>
      <c r="FU96" s="190"/>
      <c r="FV96" s="190"/>
      <c r="FW96" s="190"/>
      <c r="FX96" s="190"/>
      <c r="FY96" s="190"/>
      <c r="FZ96" s="190"/>
      <c r="GA96" s="190"/>
      <c r="GB96" s="190"/>
      <c r="GC96" s="190"/>
      <c r="GD96" s="190"/>
    </row>
    <row r="97" spans="1:186" s="195" customFormat="1" ht="18.95" customHeight="1">
      <c r="A97" s="275"/>
      <c r="B97" s="217"/>
      <c r="C97" s="238"/>
      <c r="D97" s="216"/>
      <c r="E97" s="218" t="s">
        <v>196</v>
      </c>
      <c r="F97" s="389">
        <f>ต.ค.53!F97+พ.ย.53!H97+ธ.ค.53!H97+ม.ค.54!H97+ก.พ.54!H97+มี.ค.54!H97+เม.ย.54!H97+พ.ค.54!H97</f>
        <v>26540</v>
      </c>
      <c r="G97" s="390"/>
      <c r="H97" s="417">
        <v>970</v>
      </c>
      <c r="I97" s="418"/>
      <c r="J97" s="218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</row>
    <row r="98" spans="1:186" s="195" customFormat="1" ht="18" customHeight="1">
      <c r="A98" s="275"/>
      <c r="B98" s="217"/>
      <c r="C98" s="240" t="s">
        <v>215</v>
      </c>
      <c r="D98" s="211"/>
      <c r="E98" s="218"/>
      <c r="F98" s="389">
        <f>ต.ค.53!F98+พ.ย.53!H98+ธ.ค.53!H98+ม.ค.54!H98+ก.พ.54!H98+มี.ค.54!H98+เม.ย.54!H98+พ.ค.54!H98</f>
        <v>19678</v>
      </c>
      <c r="G98" s="390"/>
      <c r="H98" s="417">
        <v>774</v>
      </c>
      <c r="I98" s="418"/>
      <c r="J98" s="218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180"/>
      <c r="AY98" s="180"/>
      <c r="AZ98" s="180"/>
      <c r="BA98" s="180"/>
      <c r="BB98" s="180"/>
      <c r="BC98" s="180"/>
      <c r="BD98" s="180"/>
      <c r="BE98" s="180"/>
      <c r="BF98" s="180"/>
      <c r="BG98" s="180"/>
      <c r="BH98" s="180"/>
      <c r="BI98" s="180"/>
      <c r="BJ98" s="180"/>
      <c r="BK98" s="180"/>
      <c r="BL98" s="180"/>
      <c r="BM98" s="180"/>
      <c r="BN98" s="180"/>
      <c r="BO98" s="180"/>
      <c r="BP98" s="180"/>
      <c r="BQ98" s="180"/>
      <c r="BR98" s="180"/>
      <c r="BS98" s="180"/>
      <c r="BT98" s="180"/>
      <c r="BU98" s="180"/>
      <c r="BV98" s="180"/>
      <c r="BW98" s="180"/>
      <c r="BX98" s="180"/>
      <c r="BY98" s="180"/>
      <c r="BZ98" s="180"/>
      <c r="CA98" s="180"/>
      <c r="CB98" s="180"/>
      <c r="CC98" s="180"/>
      <c r="CD98" s="180"/>
      <c r="CE98" s="180"/>
      <c r="CF98" s="180"/>
      <c r="CG98" s="180"/>
      <c r="CH98" s="180"/>
      <c r="CI98" s="180"/>
      <c r="CJ98" s="180"/>
      <c r="CK98" s="180"/>
      <c r="CL98" s="180"/>
      <c r="CM98" s="180"/>
      <c r="CN98" s="180"/>
      <c r="CO98" s="180"/>
      <c r="CP98" s="180"/>
      <c r="CQ98" s="180"/>
      <c r="CR98" s="180"/>
      <c r="CS98" s="180"/>
      <c r="CT98" s="180"/>
      <c r="CU98" s="180"/>
      <c r="CV98" s="180"/>
      <c r="CW98" s="180"/>
      <c r="CX98" s="180"/>
      <c r="CY98" s="180"/>
      <c r="CZ98" s="180"/>
      <c r="DA98" s="180"/>
      <c r="DB98" s="180"/>
      <c r="DC98" s="180"/>
      <c r="DD98" s="180"/>
      <c r="DE98" s="180"/>
      <c r="DF98" s="180"/>
      <c r="DG98" s="180"/>
      <c r="DH98" s="180"/>
      <c r="DI98" s="180"/>
      <c r="DJ98" s="180"/>
      <c r="DK98" s="180"/>
      <c r="DL98" s="180"/>
      <c r="DM98" s="180"/>
      <c r="DN98" s="180"/>
      <c r="DO98" s="180"/>
      <c r="DP98" s="180"/>
      <c r="DQ98" s="180"/>
      <c r="DR98" s="180"/>
      <c r="DS98" s="180"/>
      <c r="DT98" s="180"/>
      <c r="DU98" s="180"/>
      <c r="DV98" s="180"/>
      <c r="DW98" s="180"/>
      <c r="DX98" s="180"/>
      <c r="DY98" s="180"/>
      <c r="DZ98" s="180"/>
      <c r="EA98" s="180"/>
      <c r="EB98" s="180"/>
      <c r="EC98" s="180"/>
      <c r="ED98" s="180"/>
      <c r="EE98" s="180"/>
      <c r="EF98" s="180"/>
      <c r="EG98" s="180"/>
      <c r="EH98" s="180"/>
      <c r="EI98" s="180"/>
      <c r="EJ98" s="180"/>
      <c r="EK98" s="180"/>
      <c r="EL98" s="180"/>
      <c r="EM98" s="180"/>
      <c r="EN98" s="180"/>
      <c r="EO98" s="180"/>
      <c r="EP98" s="180"/>
      <c r="EQ98" s="180"/>
      <c r="ER98" s="180"/>
      <c r="ES98" s="180"/>
      <c r="ET98" s="180"/>
      <c r="EU98" s="180"/>
      <c r="EV98" s="180"/>
      <c r="EW98" s="180"/>
      <c r="EX98" s="180"/>
      <c r="EY98" s="180"/>
      <c r="EZ98" s="180"/>
      <c r="FA98" s="180"/>
      <c r="FB98" s="180"/>
      <c r="FC98" s="180"/>
      <c r="FD98" s="180"/>
      <c r="FE98" s="180"/>
      <c r="FF98" s="180"/>
      <c r="FG98" s="180"/>
      <c r="FH98" s="180"/>
      <c r="FI98" s="180"/>
      <c r="FJ98" s="180"/>
      <c r="FK98" s="180"/>
      <c r="FL98" s="180"/>
      <c r="FM98" s="180"/>
      <c r="FN98" s="180"/>
      <c r="FO98" s="180"/>
      <c r="FP98" s="180"/>
      <c r="FQ98" s="180"/>
      <c r="FR98" s="180"/>
      <c r="FS98" s="180"/>
      <c r="FT98" s="180"/>
      <c r="FU98" s="180"/>
      <c r="FV98" s="180"/>
      <c r="FW98" s="180"/>
      <c r="FX98" s="180"/>
      <c r="FY98" s="180"/>
      <c r="FZ98" s="180"/>
      <c r="GA98" s="180"/>
      <c r="GB98" s="180"/>
      <c r="GC98" s="180"/>
      <c r="GD98" s="180"/>
    </row>
    <row r="99" spans="1:186" s="195" customFormat="1" ht="18" customHeight="1">
      <c r="A99" s="275"/>
      <c r="B99" s="217"/>
      <c r="C99" s="240" t="s">
        <v>197</v>
      </c>
      <c r="D99" s="211"/>
      <c r="E99" s="218"/>
      <c r="F99" s="389">
        <f>ต.ค.53!F99+พ.ย.53!H99+ธ.ค.53!H99+ม.ค.54!H99+ก.พ.54!H99+มี.ค.54!H99+เม.ย.54!H99+พ.ค.54!H99</f>
        <v>9882</v>
      </c>
      <c r="G99" s="390"/>
      <c r="H99" s="417">
        <v>344</v>
      </c>
      <c r="I99" s="418"/>
      <c r="J99" s="218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0"/>
      <c r="BO99" s="180"/>
      <c r="BP99" s="180"/>
      <c r="BQ99" s="180"/>
      <c r="BR99" s="180"/>
      <c r="BS99" s="180"/>
      <c r="BT99" s="180"/>
      <c r="BU99" s="180"/>
      <c r="BV99" s="180"/>
      <c r="BW99" s="180"/>
      <c r="BX99" s="180"/>
      <c r="BY99" s="180"/>
      <c r="BZ99" s="180"/>
      <c r="CA99" s="180"/>
      <c r="CB99" s="180"/>
      <c r="CC99" s="180"/>
      <c r="CD99" s="180"/>
      <c r="CE99" s="180"/>
      <c r="CF99" s="180"/>
      <c r="CG99" s="180"/>
      <c r="CH99" s="180"/>
      <c r="CI99" s="180"/>
      <c r="CJ99" s="180"/>
      <c r="CK99" s="180"/>
      <c r="CL99" s="180"/>
      <c r="CM99" s="180"/>
      <c r="CN99" s="180"/>
      <c r="CO99" s="180"/>
      <c r="CP99" s="180"/>
      <c r="CQ99" s="180"/>
      <c r="CR99" s="180"/>
      <c r="CS99" s="180"/>
      <c r="CT99" s="180"/>
      <c r="CU99" s="180"/>
      <c r="CV99" s="180"/>
      <c r="CW99" s="180"/>
      <c r="CX99" s="180"/>
      <c r="CY99" s="180"/>
      <c r="CZ99" s="180"/>
      <c r="DA99" s="180"/>
      <c r="DB99" s="180"/>
      <c r="DC99" s="180"/>
      <c r="DD99" s="180"/>
      <c r="DE99" s="180"/>
      <c r="DF99" s="180"/>
      <c r="DG99" s="180"/>
      <c r="DH99" s="180"/>
      <c r="DI99" s="180"/>
      <c r="DJ99" s="180"/>
      <c r="DK99" s="180"/>
      <c r="DL99" s="180"/>
      <c r="DM99" s="180"/>
      <c r="DN99" s="180"/>
      <c r="DO99" s="180"/>
      <c r="DP99" s="180"/>
      <c r="DQ99" s="180"/>
      <c r="DR99" s="180"/>
      <c r="DS99" s="180"/>
      <c r="DT99" s="180"/>
      <c r="DU99" s="180"/>
      <c r="DV99" s="180"/>
      <c r="DW99" s="180"/>
      <c r="DX99" s="180"/>
      <c r="DY99" s="180"/>
      <c r="DZ99" s="180"/>
      <c r="EA99" s="180"/>
      <c r="EB99" s="180"/>
      <c r="EC99" s="180"/>
      <c r="ED99" s="180"/>
      <c r="EE99" s="180"/>
      <c r="EF99" s="180"/>
      <c r="EG99" s="180"/>
      <c r="EH99" s="180"/>
      <c r="EI99" s="180"/>
      <c r="EJ99" s="180"/>
      <c r="EK99" s="180"/>
      <c r="EL99" s="180"/>
      <c r="EM99" s="180"/>
      <c r="EN99" s="180"/>
      <c r="EO99" s="180"/>
      <c r="EP99" s="180"/>
      <c r="EQ99" s="180"/>
      <c r="ER99" s="180"/>
      <c r="ES99" s="180"/>
      <c r="ET99" s="180"/>
      <c r="EU99" s="180"/>
      <c r="EV99" s="180"/>
      <c r="EW99" s="180"/>
      <c r="EX99" s="180"/>
      <c r="EY99" s="180"/>
      <c r="EZ99" s="180"/>
      <c r="FA99" s="180"/>
      <c r="FB99" s="180"/>
      <c r="FC99" s="180"/>
      <c r="FD99" s="180"/>
      <c r="FE99" s="180"/>
      <c r="FF99" s="180"/>
      <c r="FG99" s="180"/>
      <c r="FH99" s="180"/>
      <c r="FI99" s="180"/>
      <c r="FJ99" s="180"/>
      <c r="FK99" s="180"/>
      <c r="FL99" s="180"/>
      <c r="FM99" s="180"/>
      <c r="FN99" s="180"/>
      <c r="FO99" s="180"/>
      <c r="FP99" s="180"/>
      <c r="FQ99" s="180"/>
      <c r="FR99" s="180"/>
      <c r="FS99" s="180"/>
      <c r="FT99" s="180"/>
      <c r="FU99" s="180"/>
      <c r="FV99" s="180"/>
      <c r="FW99" s="180"/>
      <c r="FX99" s="180"/>
      <c r="FY99" s="180"/>
      <c r="FZ99" s="180"/>
      <c r="GA99" s="180"/>
      <c r="GB99" s="180"/>
      <c r="GC99" s="180"/>
      <c r="GD99" s="180"/>
    </row>
    <row r="100" spans="1:186" s="195" customFormat="1" ht="18" customHeight="1">
      <c r="A100" s="275"/>
      <c r="B100" s="217"/>
      <c r="C100" s="240" t="s">
        <v>198</v>
      </c>
      <c r="D100" s="211"/>
      <c r="E100" s="218"/>
      <c r="F100" s="389">
        <f>ต.ค.53!F100+พ.ย.53!H100+ธ.ค.53!H100+ม.ค.54!H100+ก.พ.54!H100+มี.ค.54!H100+เม.ย.54!H100+พ.ค.54!H100</f>
        <v>5355</v>
      </c>
      <c r="G100" s="390"/>
      <c r="H100" s="417">
        <v>770</v>
      </c>
      <c r="I100" s="418"/>
      <c r="J100" s="218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</row>
    <row r="101" spans="1:186" s="195" customFormat="1" ht="18" customHeight="1">
      <c r="A101" s="275"/>
      <c r="B101" s="217"/>
      <c r="C101" s="240" t="s">
        <v>199</v>
      </c>
      <c r="D101" s="216"/>
      <c r="E101" s="218"/>
      <c r="F101" s="389">
        <f>ต.ค.53!F101+พ.ย.53!H101+ธ.ค.53!H101+ม.ค.54!H101+ก.พ.54!H101+มี.ค.54!H101+เม.ย.54!H101+พ.ค.54!H101</f>
        <v>14323</v>
      </c>
      <c r="G101" s="390"/>
      <c r="H101" s="417">
        <v>4</v>
      </c>
      <c r="I101" s="418"/>
      <c r="J101" s="218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0"/>
      <c r="BR101" s="180"/>
      <c r="BS101" s="180"/>
      <c r="BT101" s="180"/>
      <c r="BU101" s="180"/>
      <c r="BV101" s="180"/>
      <c r="BW101" s="180"/>
      <c r="BX101" s="180"/>
      <c r="BY101" s="180"/>
      <c r="BZ101" s="180"/>
      <c r="CA101" s="180"/>
      <c r="CB101" s="180"/>
      <c r="CC101" s="180"/>
      <c r="CD101" s="180"/>
      <c r="CE101" s="180"/>
      <c r="CF101" s="180"/>
      <c r="CG101" s="180"/>
      <c r="CH101" s="180"/>
      <c r="CI101" s="180"/>
      <c r="CJ101" s="180"/>
      <c r="CK101" s="180"/>
      <c r="CL101" s="180"/>
      <c r="CM101" s="180"/>
      <c r="CN101" s="180"/>
      <c r="CO101" s="180"/>
      <c r="CP101" s="180"/>
      <c r="CQ101" s="180"/>
      <c r="CR101" s="180"/>
      <c r="CS101" s="180"/>
      <c r="CT101" s="180"/>
      <c r="CU101" s="180"/>
      <c r="CV101" s="180"/>
      <c r="CW101" s="180"/>
      <c r="CX101" s="180"/>
      <c r="CY101" s="180"/>
      <c r="CZ101" s="180"/>
      <c r="DA101" s="180"/>
      <c r="DB101" s="180"/>
      <c r="DC101" s="180"/>
      <c r="DD101" s="180"/>
      <c r="DE101" s="180"/>
      <c r="DF101" s="180"/>
      <c r="DG101" s="180"/>
      <c r="DH101" s="180"/>
      <c r="DI101" s="180"/>
      <c r="DJ101" s="180"/>
      <c r="DK101" s="180"/>
      <c r="DL101" s="180"/>
      <c r="DM101" s="180"/>
      <c r="DN101" s="180"/>
      <c r="DO101" s="180"/>
      <c r="DP101" s="180"/>
      <c r="DQ101" s="180"/>
      <c r="DR101" s="180"/>
      <c r="DS101" s="180"/>
      <c r="DT101" s="180"/>
      <c r="DU101" s="180"/>
      <c r="DV101" s="180"/>
      <c r="DW101" s="180"/>
      <c r="DX101" s="180"/>
      <c r="DY101" s="180"/>
      <c r="DZ101" s="180"/>
      <c r="EA101" s="180"/>
      <c r="EB101" s="180"/>
      <c r="EC101" s="180"/>
      <c r="ED101" s="180"/>
      <c r="EE101" s="180"/>
      <c r="EF101" s="180"/>
      <c r="EG101" s="180"/>
      <c r="EH101" s="180"/>
      <c r="EI101" s="180"/>
      <c r="EJ101" s="180"/>
      <c r="EK101" s="180"/>
      <c r="EL101" s="180"/>
      <c r="EM101" s="180"/>
      <c r="EN101" s="180"/>
      <c r="EO101" s="180"/>
      <c r="EP101" s="180"/>
      <c r="EQ101" s="180"/>
      <c r="ER101" s="180"/>
      <c r="ES101" s="180"/>
      <c r="ET101" s="180"/>
      <c r="EU101" s="180"/>
      <c r="EV101" s="180"/>
      <c r="EW101" s="180"/>
      <c r="EX101" s="180"/>
      <c r="EY101" s="180"/>
      <c r="EZ101" s="180"/>
      <c r="FA101" s="180"/>
      <c r="FB101" s="180"/>
      <c r="FC101" s="180"/>
      <c r="FD101" s="180"/>
      <c r="FE101" s="180"/>
      <c r="FF101" s="180"/>
      <c r="FG101" s="180"/>
      <c r="FH101" s="180"/>
      <c r="FI101" s="180"/>
      <c r="FJ101" s="180"/>
      <c r="FK101" s="180"/>
      <c r="FL101" s="180"/>
      <c r="FM101" s="180"/>
      <c r="FN101" s="180"/>
      <c r="FO101" s="180"/>
      <c r="FP101" s="180"/>
      <c r="FQ101" s="180"/>
      <c r="FR101" s="180"/>
      <c r="FS101" s="180"/>
      <c r="FT101" s="180"/>
      <c r="FU101" s="180"/>
      <c r="FV101" s="180"/>
      <c r="FW101" s="180"/>
      <c r="FX101" s="180"/>
      <c r="FY101" s="180"/>
      <c r="FZ101" s="180"/>
      <c r="GA101" s="180"/>
      <c r="GB101" s="180"/>
      <c r="GC101" s="180"/>
      <c r="GD101" s="180"/>
    </row>
    <row r="102" spans="1:186" s="195" customFormat="1" ht="18" customHeight="1">
      <c r="A102" s="275"/>
      <c r="B102" s="217"/>
      <c r="C102" s="240" t="s">
        <v>200</v>
      </c>
      <c r="D102" s="211"/>
      <c r="E102" s="218"/>
      <c r="F102" s="389">
        <f>ต.ค.53!F102+พ.ย.53!H102+ธ.ค.53!H102+ม.ค.54!H102+ก.พ.54!H102+มี.ค.54!H102+เม.ย.54!H102+พ.ค.54!H102</f>
        <v>2928</v>
      </c>
      <c r="G102" s="390"/>
      <c r="H102" s="417">
        <v>65</v>
      </c>
      <c r="I102" s="418"/>
      <c r="J102" s="218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0"/>
      <c r="AT102" s="180"/>
      <c r="AU102" s="180"/>
      <c r="AV102" s="180"/>
      <c r="AW102" s="180"/>
      <c r="AX102" s="180"/>
      <c r="AY102" s="180"/>
      <c r="AZ102" s="180"/>
      <c r="BA102" s="180"/>
      <c r="BB102" s="180"/>
      <c r="BC102" s="180"/>
      <c r="BD102" s="180"/>
      <c r="BE102" s="180"/>
      <c r="BF102" s="180"/>
      <c r="BG102" s="180"/>
      <c r="BH102" s="180"/>
      <c r="BI102" s="180"/>
      <c r="BJ102" s="180"/>
      <c r="BK102" s="180"/>
      <c r="BL102" s="180"/>
      <c r="BM102" s="180"/>
      <c r="BN102" s="180"/>
      <c r="BO102" s="180"/>
      <c r="BP102" s="180"/>
      <c r="BQ102" s="180"/>
      <c r="BR102" s="180"/>
      <c r="BS102" s="180"/>
      <c r="BT102" s="180"/>
      <c r="BU102" s="180"/>
      <c r="BV102" s="180"/>
      <c r="BW102" s="180"/>
      <c r="BX102" s="180"/>
      <c r="BY102" s="180"/>
      <c r="BZ102" s="180"/>
      <c r="CA102" s="180"/>
      <c r="CB102" s="180"/>
      <c r="CC102" s="180"/>
      <c r="CD102" s="180"/>
      <c r="CE102" s="180"/>
      <c r="CF102" s="180"/>
      <c r="CG102" s="180"/>
      <c r="CH102" s="180"/>
      <c r="CI102" s="180"/>
      <c r="CJ102" s="180"/>
      <c r="CK102" s="180"/>
      <c r="CL102" s="180"/>
      <c r="CM102" s="180"/>
      <c r="CN102" s="180"/>
      <c r="CO102" s="180"/>
      <c r="CP102" s="180"/>
      <c r="CQ102" s="180"/>
      <c r="CR102" s="180"/>
      <c r="CS102" s="180"/>
      <c r="CT102" s="180"/>
      <c r="CU102" s="180"/>
      <c r="CV102" s="180"/>
      <c r="CW102" s="180"/>
      <c r="CX102" s="180"/>
      <c r="CY102" s="180"/>
      <c r="CZ102" s="180"/>
      <c r="DA102" s="180"/>
      <c r="DB102" s="180"/>
      <c r="DC102" s="180"/>
      <c r="DD102" s="180"/>
      <c r="DE102" s="180"/>
      <c r="DF102" s="180"/>
      <c r="DG102" s="180"/>
      <c r="DH102" s="180"/>
      <c r="DI102" s="180"/>
      <c r="DJ102" s="180"/>
      <c r="DK102" s="180"/>
      <c r="DL102" s="180"/>
      <c r="DM102" s="180"/>
      <c r="DN102" s="180"/>
      <c r="DO102" s="180"/>
      <c r="DP102" s="180"/>
      <c r="DQ102" s="180"/>
      <c r="DR102" s="180"/>
      <c r="DS102" s="180"/>
      <c r="DT102" s="180"/>
      <c r="DU102" s="180"/>
      <c r="DV102" s="180"/>
      <c r="DW102" s="180"/>
      <c r="DX102" s="180"/>
      <c r="DY102" s="180"/>
      <c r="DZ102" s="180"/>
      <c r="EA102" s="180"/>
      <c r="EB102" s="180"/>
      <c r="EC102" s="180"/>
      <c r="ED102" s="180"/>
      <c r="EE102" s="180"/>
      <c r="EF102" s="180"/>
      <c r="EG102" s="180"/>
      <c r="EH102" s="180"/>
      <c r="EI102" s="180"/>
      <c r="EJ102" s="180"/>
      <c r="EK102" s="180"/>
      <c r="EL102" s="180"/>
      <c r="EM102" s="180"/>
      <c r="EN102" s="180"/>
      <c r="EO102" s="180"/>
      <c r="EP102" s="180"/>
      <c r="EQ102" s="180"/>
      <c r="ER102" s="180"/>
      <c r="ES102" s="180"/>
      <c r="ET102" s="180"/>
      <c r="EU102" s="180"/>
      <c r="EV102" s="180"/>
      <c r="EW102" s="180"/>
      <c r="EX102" s="180"/>
      <c r="EY102" s="180"/>
      <c r="EZ102" s="180"/>
      <c r="FA102" s="180"/>
      <c r="FB102" s="180"/>
      <c r="FC102" s="180"/>
      <c r="FD102" s="180"/>
      <c r="FE102" s="180"/>
      <c r="FF102" s="180"/>
      <c r="FG102" s="180"/>
      <c r="FH102" s="180"/>
      <c r="FI102" s="180"/>
      <c r="FJ102" s="180"/>
      <c r="FK102" s="180"/>
      <c r="FL102" s="180"/>
      <c r="FM102" s="180"/>
      <c r="FN102" s="180"/>
      <c r="FO102" s="180"/>
      <c r="FP102" s="180"/>
      <c r="FQ102" s="180"/>
      <c r="FR102" s="180"/>
      <c r="FS102" s="180"/>
      <c r="FT102" s="180"/>
      <c r="FU102" s="180"/>
      <c r="FV102" s="180"/>
      <c r="FW102" s="180"/>
      <c r="FX102" s="180"/>
      <c r="FY102" s="180"/>
      <c r="FZ102" s="180"/>
      <c r="GA102" s="180"/>
      <c r="GB102" s="180"/>
      <c r="GC102" s="180"/>
      <c r="GD102" s="180"/>
    </row>
    <row r="103" spans="1:186" s="195" customFormat="1" ht="18" customHeight="1">
      <c r="A103" s="275"/>
      <c r="B103" s="217"/>
      <c r="C103" s="240" t="s">
        <v>201</v>
      </c>
      <c r="D103" s="211"/>
      <c r="E103" s="218"/>
      <c r="F103" s="389">
        <f>ต.ค.53!F103+พ.ย.53!H103+ธ.ค.53!H103+ม.ค.54!H103+ก.พ.54!H103+มี.ค.54!H103+เม.ย.54!H103+พ.ค.54!H103</f>
        <v>0</v>
      </c>
      <c r="G103" s="390"/>
      <c r="H103" s="417">
        <v>0</v>
      </c>
      <c r="I103" s="418"/>
      <c r="J103" s="218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0"/>
      <c r="AT103" s="180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K103" s="180"/>
      <c r="BL103" s="180"/>
      <c r="BM103" s="180"/>
      <c r="BN103" s="180"/>
      <c r="BO103" s="180"/>
      <c r="BP103" s="180"/>
      <c r="BQ103" s="180"/>
      <c r="BR103" s="180"/>
      <c r="BS103" s="180"/>
      <c r="BT103" s="180"/>
      <c r="BU103" s="180"/>
      <c r="BV103" s="180"/>
      <c r="BW103" s="180"/>
      <c r="BX103" s="180"/>
      <c r="BY103" s="180"/>
      <c r="BZ103" s="180"/>
      <c r="CA103" s="180"/>
      <c r="CB103" s="180"/>
      <c r="CC103" s="180"/>
      <c r="CD103" s="180"/>
      <c r="CE103" s="180"/>
      <c r="CF103" s="180"/>
      <c r="CG103" s="180"/>
      <c r="CH103" s="180"/>
      <c r="CI103" s="180"/>
      <c r="CJ103" s="180"/>
      <c r="CK103" s="180"/>
      <c r="CL103" s="180"/>
      <c r="CM103" s="180"/>
      <c r="CN103" s="180"/>
      <c r="CO103" s="180"/>
      <c r="CP103" s="180"/>
      <c r="CQ103" s="180"/>
      <c r="CR103" s="180"/>
      <c r="CS103" s="180"/>
      <c r="CT103" s="180"/>
      <c r="CU103" s="180"/>
      <c r="CV103" s="180"/>
      <c r="CW103" s="180"/>
      <c r="CX103" s="180"/>
      <c r="CY103" s="180"/>
      <c r="CZ103" s="180"/>
      <c r="DA103" s="180"/>
      <c r="DB103" s="180"/>
      <c r="DC103" s="180"/>
      <c r="DD103" s="180"/>
      <c r="DE103" s="180"/>
      <c r="DF103" s="180"/>
      <c r="DG103" s="180"/>
      <c r="DH103" s="180"/>
      <c r="DI103" s="180"/>
      <c r="DJ103" s="180"/>
      <c r="DK103" s="180"/>
      <c r="DL103" s="180"/>
      <c r="DM103" s="180"/>
      <c r="DN103" s="180"/>
      <c r="DO103" s="180"/>
      <c r="DP103" s="180"/>
      <c r="DQ103" s="180"/>
      <c r="DR103" s="180"/>
      <c r="DS103" s="180"/>
      <c r="DT103" s="180"/>
      <c r="DU103" s="180"/>
      <c r="DV103" s="180"/>
      <c r="DW103" s="180"/>
      <c r="DX103" s="180"/>
      <c r="DY103" s="180"/>
      <c r="DZ103" s="180"/>
      <c r="EA103" s="180"/>
      <c r="EB103" s="180"/>
      <c r="EC103" s="180"/>
      <c r="ED103" s="180"/>
      <c r="EE103" s="180"/>
      <c r="EF103" s="180"/>
      <c r="EG103" s="180"/>
      <c r="EH103" s="180"/>
      <c r="EI103" s="180"/>
      <c r="EJ103" s="180"/>
      <c r="EK103" s="180"/>
      <c r="EL103" s="180"/>
      <c r="EM103" s="180"/>
      <c r="EN103" s="180"/>
      <c r="EO103" s="180"/>
      <c r="EP103" s="180"/>
      <c r="EQ103" s="180"/>
      <c r="ER103" s="180"/>
      <c r="ES103" s="180"/>
      <c r="ET103" s="180"/>
      <c r="EU103" s="180"/>
      <c r="EV103" s="180"/>
      <c r="EW103" s="180"/>
      <c r="EX103" s="180"/>
      <c r="EY103" s="180"/>
      <c r="EZ103" s="180"/>
      <c r="FA103" s="180"/>
      <c r="FB103" s="180"/>
      <c r="FC103" s="180"/>
      <c r="FD103" s="180"/>
      <c r="FE103" s="180"/>
      <c r="FF103" s="180"/>
      <c r="FG103" s="180"/>
      <c r="FH103" s="180"/>
      <c r="FI103" s="180"/>
      <c r="FJ103" s="180"/>
      <c r="FK103" s="180"/>
      <c r="FL103" s="180"/>
      <c r="FM103" s="180"/>
      <c r="FN103" s="180"/>
      <c r="FO103" s="180"/>
      <c r="FP103" s="180"/>
      <c r="FQ103" s="180"/>
      <c r="FR103" s="180"/>
      <c r="FS103" s="180"/>
      <c r="FT103" s="180"/>
      <c r="FU103" s="180"/>
      <c r="FV103" s="180"/>
      <c r="FW103" s="180"/>
      <c r="FX103" s="180"/>
      <c r="FY103" s="180"/>
      <c r="FZ103" s="180"/>
      <c r="GA103" s="180"/>
      <c r="GB103" s="180"/>
      <c r="GC103" s="180"/>
      <c r="GD103" s="180"/>
    </row>
    <row r="104" spans="1:186" s="195" customFormat="1" ht="18" customHeight="1">
      <c r="A104" s="275"/>
      <c r="B104" s="217"/>
      <c r="C104" s="240" t="s">
        <v>208</v>
      </c>
      <c r="D104" s="216"/>
      <c r="E104" s="218"/>
      <c r="F104" s="389">
        <f>ต.ค.53!F104+พ.ย.53!H104+ธ.ค.53!H104+ม.ค.54!H104+ก.พ.54!H104+มี.ค.54!H104+เม.ย.54!H104+พ.ค.54!H104</f>
        <v>3934</v>
      </c>
      <c r="G104" s="390"/>
      <c r="H104" s="417">
        <v>131</v>
      </c>
      <c r="I104" s="418"/>
      <c r="J104" s="218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80"/>
      <c r="AK104" s="180"/>
      <c r="AL104" s="180"/>
      <c r="AM104" s="180"/>
      <c r="AN104" s="180"/>
      <c r="AO104" s="180"/>
      <c r="AP104" s="180"/>
      <c r="AQ104" s="180"/>
      <c r="AR104" s="180"/>
      <c r="AS104" s="180"/>
      <c r="AT104" s="180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K104" s="180"/>
      <c r="BL104" s="180"/>
      <c r="BM104" s="180"/>
      <c r="BN104" s="180"/>
      <c r="BO104" s="180"/>
      <c r="BP104" s="180"/>
      <c r="BQ104" s="180"/>
      <c r="BR104" s="180"/>
      <c r="BS104" s="180"/>
      <c r="BT104" s="180"/>
      <c r="BU104" s="180"/>
      <c r="BV104" s="180"/>
      <c r="BW104" s="180"/>
      <c r="BX104" s="180"/>
      <c r="BY104" s="180"/>
      <c r="BZ104" s="180"/>
      <c r="CA104" s="180"/>
      <c r="CB104" s="180"/>
      <c r="CC104" s="180"/>
      <c r="CD104" s="180"/>
      <c r="CE104" s="180"/>
      <c r="CF104" s="180"/>
      <c r="CG104" s="180"/>
      <c r="CH104" s="180"/>
      <c r="CI104" s="180"/>
      <c r="CJ104" s="180"/>
      <c r="CK104" s="180"/>
      <c r="CL104" s="180"/>
      <c r="CM104" s="180"/>
      <c r="CN104" s="180"/>
      <c r="CO104" s="180"/>
      <c r="CP104" s="180"/>
      <c r="CQ104" s="180"/>
      <c r="CR104" s="180"/>
      <c r="CS104" s="180"/>
      <c r="CT104" s="180"/>
      <c r="CU104" s="180"/>
      <c r="CV104" s="180"/>
      <c r="CW104" s="180"/>
      <c r="CX104" s="180"/>
      <c r="CY104" s="180"/>
      <c r="CZ104" s="180"/>
      <c r="DA104" s="180"/>
      <c r="DB104" s="180"/>
      <c r="DC104" s="180"/>
      <c r="DD104" s="180"/>
      <c r="DE104" s="180"/>
      <c r="DF104" s="180"/>
      <c r="DG104" s="180"/>
      <c r="DH104" s="180"/>
      <c r="DI104" s="180"/>
      <c r="DJ104" s="180"/>
      <c r="DK104" s="180"/>
      <c r="DL104" s="180"/>
      <c r="DM104" s="180"/>
      <c r="DN104" s="180"/>
      <c r="DO104" s="180"/>
      <c r="DP104" s="180"/>
      <c r="DQ104" s="180"/>
      <c r="DR104" s="180"/>
      <c r="DS104" s="180"/>
      <c r="DT104" s="180"/>
      <c r="DU104" s="180"/>
      <c r="DV104" s="180"/>
      <c r="DW104" s="180"/>
      <c r="DX104" s="180"/>
      <c r="DY104" s="180"/>
      <c r="DZ104" s="180"/>
      <c r="EA104" s="180"/>
      <c r="EB104" s="180"/>
      <c r="EC104" s="180"/>
      <c r="ED104" s="180"/>
      <c r="EE104" s="180"/>
      <c r="EF104" s="180"/>
      <c r="EG104" s="180"/>
      <c r="EH104" s="180"/>
      <c r="EI104" s="180"/>
      <c r="EJ104" s="180"/>
      <c r="EK104" s="180"/>
      <c r="EL104" s="180"/>
      <c r="EM104" s="180"/>
      <c r="EN104" s="180"/>
      <c r="EO104" s="180"/>
      <c r="EP104" s="180"/>
      <c r="EQ104" s="180"/>
      <c r="ER104" s="180"/>
      <c r="ES104" s="180"/>
      <c r="ET104" s="180"/>
      <c r="EU104" s="180"/>
      <c r="EV104" s="180"/>
      <c r="EW104" s="180"/>
      <c r="EX104" s="180"/>
      <c r="EY104" s="180"/>
      <c r="EZ104" s="180"/>
      <c r="FA104" s="180"/>
      <c r="FB104" s="180"/>
      <c r="FC104" s="180"/>
      <c r="FD104" s="180"/>
      <c r="FE104" s="180"/>
      <c r="FF104" s="180"/>
      <c r="FG104" s="180"/>
      <c r="FH104" s="180"/>
      <c r="FI104" s="180"/>
      <c r="FJ104" s="180"/>
      <c r="FK104" s="180"/>
      <c r="FL104" s="180"/>
      <c r="FM104" s="180"/>
      <c r="FN104" s="180"/>
      <c r="FO104" s="180"/>
      <c r="FP104" s="180"/>
      <c r="FQ104" s="180"/>
      <c r="FR104" s="180"/>
      <c r="FS104" s="180"/>
      <c r="FT104" s="180"/>
      <c r="FU104" s="180"/>
      <c r="FV104" s="180"/>
      <c r="FW104" s="180"/>
      <c r="FX104" s="180"/>
      <c r="FY104" s="180"/>
      <c r="FZ104" s="180"/>
      <c r="GA104" s="180"/>
      <c r="GB104" s="180"/>
      <c r="GC104" s="180"/>
      <c r="GD104" s="180"/>
    </row>
    <row r="105" spans="1:186" s="195" customFormat="1" ht="18" customHeight="1">
      <c r="A105" s="275"/>
      <c r="B105" s="217"/>
      <c r="C105" s="240" t="s">
        <v>202</v>
      </c>
      <c r="D105" s="211"/>
      <c r="E105" s="218"/>
      <c r="F105" s="389">
        <f>ต.ค.53!F105+พ.ย.53!H105+ธ.ค.53!H105+ม.ค.54!H105+ก.พ.54!H105+มี.ค.54!H105+เม.ย.54!H105+พ.ค.54!H105</f>
        <v>24914005</v>
      </c>
      <c r="G105" s="390"/>
      <c r="H105" s="417">
        <v>1056405</v>
      </c>
      <c r="I105" s="418"/>
      <c r="J105" s="218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</row>
    <row r="106" spans="1:186" s="191" customFormat="1" ht="18.95" customHeight="1">
      <c r="A106" s="277" t="s">
        <v>203</v>
      </c>
      <c r="B106" s="213"/>
      <c r="C106" s="214"/>
      <c r="D106" s="211">
        <v>20000</v>
      </c>
      <c r="E106" s="212"/>
      <c r="F106" s="252"/>
      <c r="G106" s="245"/>
      <c r="H106" s="315"/>
      <c r="I106" s="310"/>
      <c r="J106" s="212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</row>
    <row r="107" spans="1:186" s="191" customFormat="1" ht="18" customHeight="1">
      <c r="A107" s="277" t="s">
        <v>127</v>
      </c>
      <c r="B107" s="213"/>
      <c r="C107" s="214"/>
      <c r="D107" s="215"/>
      <c r="E107" s="212"/>
      <c r="F107" s="252"/>
      <c r="G107" s="246"/>
      <c r="H107" s="315"/>
      <c r="I107" s="316"/>
      <c r="J107" s="212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</row>
    <row r="108" spans="1:186" s="186" customFormat="1" ht="18.95" customHeight="1">
      <c r="A108" s="275"/>
      <c r="B108" s="400" t="s">
        <v>244</v>
      </c>
      <c r="C108" s="401"/>
      <c r="D108" s="236">
        <v>20000</v>
      </c>
      <c r="E108" s="218" t="s">
        <v>181</v>
      </c>
      <c r="F108" s="389">
        <f>ต.ค.53!F108+พ.ย.53!H108+ธ.ค.53!H108+ม.ค.54!H108+ก.พ.54!H108+มี.ค.54!H108+เม.ย.54!H108+พ.ค.54!H108</f>
        <v>3730</v>
      </c>
      <c r="G108" s="390"/>
      <c r="H108" s="417">
        <v>343</v>
      </c>
      <c r="I108" s="418"/>
      <c r="J108" s="218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90"/>
      <c r="AK108" s="190"/>
      <c r="AL108" s="190"/>
      <c r="AM108" s="190"/>
      <c r="AN108" s="190"/>
      <c r="AO108" s="190"/>
      <c r="AP108" s="190"/>
      <c r="AQ108" s="190"/>
      <c r="AR108" s="190"/>
      <c r="AS108" s="190"/>
      <c r="AT108" s="190"/>
      <c r="AU108" s="190"/>
      <c r="AV108" s="190"/>
      <c r="AW108" s="190"/>
      <c r="AX108" s="190"/>
      <c r="AY108" s="190"/>
      <c r="AZ108" s="190"/>
      <c r="BA108" s="190"/>
      <c r="BB108" s="190"/>
      <c r="BC108" s="190"/>
      <c r="BD108" s="190"/>
      <c r="BE108" s="190"/>
      <c r="BF108" s="190"/>
      <c r="BG108" s="190"/>
      <c r="BH108" s="190"/>
      <c r="BI108" s="190"/>
      <c r="BJ108" s="190"/>
      <c r="BK108" s="190"/>
      <c r="BL108" s="190"/>
      <c r="BM108" s="190"/>
      <c r="BN108" s="190"/>
      <c r="BO108" s="190"/>
      <c r="BP108" s="190"/>
      <c r="BQ108" s="190"/>
      <c r="BR108" s="190"/>
      <c r="BS108" s="190"/>
      <c r="BT108" s="190"/>
      <c r="BU108" s="190"/>
      <c r="BV108" s="190"/>
      <c r="BW108" s="190"/>
      <c r="BX108" s="190"/>
      <c r="BY108" s="190"/>
      <c r="BZ108" s="190"/>
      <c r="CA108" s="190"/>
      <c r="CB108" s="190"/>
      <c r="CC108" s="190"/>
      <c r="CD108" s="190"/>
      <c r="CE108" s="190"/>
      <c r="CF108" s="190"/>
      <c r="CG108" s="190"/>
      <c r="CH108" s="190"/>
      <c r="CI108" s="190"/>
      <c r="CJ108" s="190"/>
      <c r="CK108" s="190"/>
      <c r="CL108" s="190"/>
      <c r="CM108" s="190"/>
      <c r="CN108" s="190"/>
      <c r="CO108" s="190"/>
      <c r="CP108" s="190"/>
      <c r="CQ108" s="190"/>
      <c r="CR108" s="190"/>
      <c r="CS108" s="190"/>
      <c r="CT108" s="190"/>
      <c r="CU108" s="190"/>
      <c r="CV108" s="190"/>
      <c r="CW108" s="190"/>
      <c r="CX108" s="190"/>
      <c r="CY108" s="190"/>
      <c r="CZ108" s="190"/>
      <c r="DA108" s="190"/>
      <c r="DB108" s="190"/>
      <c r="DC108" s="190"/>
      <c r="DD108" s="190"/>
      <c r="DE108" s="190"/>
      <c r="DF108" s="190"/>
      <c r="DG108" s="190"/>
      <c r="DH108" s="190"/>
      <c r="DI108" s="190"/>
      <c r="DJ108" s="190"/>
      <c r="DK108" s="190"/>
      <c r="DL108" s="190"/>
      <c r="DM108" s="190"/>
      <c r="DN108" s="190"/>
      <c r="DO108" s="190"/>
      <c r="DP108" s="190"/>
      <c r="DQ108" s="190"/>
      <c r="DR108" s="190"/>
      <c r="DS108" s="190"/>
      <c r="DT108" s="190"/>
      <c r="DU108" s="190"/>
      <c r="DV108" s="190"/>
      <c r="DW108" s="190"/>
      <c r="DX108" s="190"/>
      <c r="DY108" s="190"/>
      <c r="DZ108" s="190"/>
      <c r="EA108" s="190"/>
      <c r="EB108" s="190"/>
      <c r="EC108" s="190"/>
      <c r="ED108" s="190"/>
      <c r="EE108" s="190"/>
      <c r="EF108" s="190"/>
      <c r="EG108" s="190"/>
      <c r="EH108" s="190"/>
      <c r="EI108" s="190"/>
      <c r="EJ108" s="190"/>
      <c r="EK108" s="190"/>
      <c r="EL108" s="190"/>
      <c r="EM108" s="190"/>
      <c r="EN108" s="190"/>
      <c r="EO108" s="190"/>
      <c r="EP108" s="190"/>
      <c r="EQ108" s="190"/>
      <c r="ER108" s="190"/>
      <c r="ES108" s="190"/>
      <c r="ET108" s="190"/>
      <c r="EU108" s="190"/>
      <c r="EV108" s="190"/>
      <c r="EW108" s="190"/>
      <c r="EX108" s="190"/>
      <c r="EY108" s="190"/>
      <c r="EZ108" s="190"/>
      <c r="FA108" s="190"/>
      <c r="FB108" s="190"/>
      <c r="FC108" s="190"/>
      <c r="FD108" s="190"/>
      <c r="FE108" s="190"/>
      <c r="FF108" s="190"/>
      <c r="FG108" s="190"/>
      <c r="FH108" s="190"/>
      <c r="FI108" s="190"/>
      <c r="FJ108" s="190"/>
      <c r="FK108" s="190"/>
      <c r="FL108" s="190"/>
      <c r="FM108" s="190"/>
      <c r="FN108" s="190"/>
      <c r="FO108" s="190"/>
      <c r="FP108" s="190"/>
      <c r="FQ108" s="190"/>
      <c r="FR108" s="190"/>
      <c r="FS108" s="190"/>
      <c r="FT108" s="190"/>
      <c r="FU108" s="190"/>
      <c r="FV108" s="190"/>
      <c r="FW108" s="190"/>
      <c r="FX108" s="190"/>
      <c r="FY108" s="190"/>
      <c r="FZ108" s="190"/>
      <c r="GA108" s="190"/>
      <c r="GB108" s="190"/>
      <c r="GC108" s="190"/>
      <c r="GD108" s="190"/>
    </row>
    <row r="109" spans="1:186" s="195" customFormat="1" ht="18" customHeight="1">
      <c r="A109" s="275"/>
      <c r="B109" s="217"/>
      <c r="C109" s="238"/>
      <c r="D109" s="216"/>
      <c r="E109" s="218" t="s">
        <v>122</v>
      </c>
      <c r="F109" s="389">
        <f>ต.ค.53!F109+พ.ย.53!H109+ธ.ค.53!H109+ม.ค.54!H109+ก.พ.54!H109+มี.ค.54!H109+เม.ย.54!H109+พ.ค.54!H109</f>
        <v>465</v>
      </c>
      <c r="G109" s="390"/>
      <c r="H109" s="417">
        <v>66</v>
      </c>
      <c r="I109" s="418"/>
      <c r="J109" s="218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180"/>
      <c r="CB109" s="180"/>
      <c r="CC109" s="180"/>
      <c r="CD109" s="180"/>
      <c r="CE109" s="180"/>
      <c r="CF109" s="180"/>
      <c r="CG109" s="180"/>
      <c r="CH109" s="180"/>
      <c r="CI109" s="180"/>
      <c r="CJ109" s="180"/>
      <c r="CK109" s="180"/>
      <c r="CL109" s="180"/>
      <c r="CM109" s="180"/>
      <c r="CN109" s="180"/>
      <c r="CO109" s="180"/>
      <c r="CP109" s="180"/>
      <c r="CQ109" s="180"/>
      <c r="CR109" s="180"/>
      <c r="CS109" s="180"/>
      <c r="CT109" s="180"/>
      <c r="CU109" s="180"/>
      <c r="CV109" s="180"/>
      <c r="CW109" s="180"/>
      <c r="CX109" s="180"/>
      <c r="CY109" s="180"/>
      <c r="CZ109" s="180"/>
      <c r="DA109" s="180"/>
      <c r="DB109" s="180"/>
      <c r="DC109" s="180"/>
      <c r="DD109" s="180"/>
      <c r="DE109" s="180"/>
      <c r="DF109" s="180"/>
      <c r="DG109" s="180"/>
      <c r="DH109" s="180"/>
      <c r="DI109" s="180"/>
      <c r="DJ109" s="180"/>
      <c r="DK109" s="180"/>
      <c r="DL109" s="180"/>
      <c r="DM109" s="180"/>
      <c r="DN109" s="180"/>
      <c r="DO109" s="180"/>
      <c r="DP109" s="180"/>
      <c r="DQ109" s="180"/>
      <c r="DR109" s="180"/>
      <c r="DS109" s="180"/>
      <c r="DT109" s="180"/>
      <c r="DU109" s="180"/>
      <c r="DV109" s="180"/>
      <c r="DW109" s="180"/>
      <c r="DX109" s="180"/>
      <c r="DY109" s="180"/>
      <c r="DZ109" s="180"/>
      <c r="EA109" s="180"/>
      <c r="EB109" s="180"/>
      <c r="EC109" s="180"/>
      <c r="ED109" s="180"/>
      <c r="EE109" s="180"/>
      <c r="EF109" s="180"/>
      <c r="EG109" s="180"/>
      <c r="EH109" s="180"/>
      <c r="EI109" s="180"/>
      <c r="EJ109" s="180"/>
      <c r="EK109" s="180"/>
      <c r="EL109" s="180"/>
      <c r="EM109" s="180"/>
      <c r="EN109" s="180"/>
      <c r="EO109" s="180"/>
      <c r="EP109" s="180"/>
      <c r="EQ109" s="180"/>
      <c r="ER109" s="180"/>
      <c r="ES109" s="180"/>
      <c r="ET109" s="180"/>
      <c r="EU109" s="180"/>
      <c r="EV109" s="180"/>
      <c r="EW109" s="180"/>
      <c r="EX109" s="180"/>
      <c r="EY109" s="180"/>
      <c r="EZ109" s="180"/>
      <c r="FA109" s="180"/>
      <c r="FB109" s="180"/>
      <c r="FC109" s="180"/>
      <c r="FD109" s="180"/>
      <c r="FE109" s="180"/>
      <c r="FF109" s="180"/>
      <c r="FG109" s="180"/>
      <c r="FH109" s="180"/>
      <c r="FI109" s="180"/>
      <c r="FJ109" s="180"/>
      <c r="FK109" s="180"/>
      <c r="FL109" s="180"/>
      <c r="FM109" s="180"/>
      <c r="FN109" s="180"/>
      <c r="FO109" s="180"/>
      <c r="FP109" s="180"/>
      <c r="FQ109" s="180"/>
      <c r="FR109" s="180"/>
      <c r="FS109" s="180"/>
      <c r="FT109" s="180"/>
      <c r="FU109" s="180"/>
      <c r="FV109" s="180"/>
      <c r="FW109" s="180"/>
      <c r="FX109" s="180"/>
      <c r="FY109" s="180"/>
      <c r="FZ109" s="180"/>
      <c r="GA109" s="180"/>
      <c r="GB109" s="180"/>
      <c r="GC109" s="180"/>
      <c r="GD109" s="180"/>
    </row>
    <row r="110" spans="1:186" s="195" customFormat="1" ht="18" customHeight="1">
      <c r="A110" s="275"/>
      <c r="B110" s="217"/>
      <c r="C110" s="238"/>
      <c r="D110" s="216"/>
      <c r="E110" s="218"/>
      <c r="F110" s="253"/>
      <c r="G110" s="246"/>
      <c r="H110" s="313"/>
      <c r="I110" s="316"/>
      <c r="J110" s="218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9"/>
      <c r="Z110" s="179"/>
      <c r="AA110" s="179"/>
      <c r="AB110" s="179"/>
      <c r="AC110" s="179"/>
      <c r="AD110" s="179"/>
      <c r="AE110" s="179"/>
      <c r="AF110" s="179"/>
      <c r="AG110" s="179"/>
      <c r="AH110" s="179"/>
      <c r="AI110" s="179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  <c r="BZ110" s="180"/>
      <c r="CA110" s="180"/>
      <c r="CB110" s="180"/>
      <c r="CC110" s="180"/>
      <c r="CD110" s="180"/>
      <c r="CE110" s="180"/>
      <c r="CF110" s="180"/>
      <c r="CG110" s="180"/>
      <c r="CH110" s="180"/>
      <c r="CI110" s="180"/>
      <c r="CJ110" s="180"/>
      <c r="CK110" s="180"/>
      <c r="CL110" s="180"/>
      <c r="CM110" s="180"/>
      <c r="CN110" s="180"/>
      <c r="CO110" s="180"/>
      <c r="CP110" s="180"/>
      <c r="CQ110" s="180"/>
      <c r="CR110" s="180"/>
      <c r="CS110" s="180"/>
      <c r="CT110" s="180"/>
      <c r="CU110" s="180"/>
      <c r="CV110" s="180"/>
      <c r="CW110" s="180"/>
      <c r="CX110" s="180"/>
      <c r="CY110" s="180"/>
      <c r="CZ110" s="180"/>
      <c r="DA110" s="180"/>
      <c r="DB110" s="180"/>
      <c r="DC110" s="180"/>
      <c r="DD110" s="180"/>
      <c r="DE110" s="180"/>
      <c r="DF110" s="180"/>
      <c r="DG110" s="180"/>
      <c r="DH110" s="180"/>
      <c r="DI110" s="180"/>
      <c r="DJ110" s="180"/>
      <c r="DK110" s="180"/>
      <c r="DL110" s="180"/>
      <c r="DM110" s="180"/>
      <c r="DN110" s="180"/>
      <c r="DO110" s="180"/>
      <c r="DP110" s="180"/>
      <c r="DQ110" s="180"/>
      <c r="DR110" s="180"/>
      <c r="DS110" s="180"/>
      <c r="DT110" s="180"/>
      <c r="DU110" s="180"/>
      <c r="DV110" s="180"/>
      <c r="DW110" s="180"/>
      <c r="DX110" s="180"/>
      <c r="DY110" s="180"/>
      <c r="DZ110" s="180"/>
      <c r="EA110" s="180"/>
      <c r="EB110" s="180"/>
      <c r="EC110" s="180"/>
      <c r="ED110" s="180"/>
      <c r="EE110" s="180"/>
      <c r="EF110" s="180"/>
      <c r="EG110" s="180"/>
      <c r="EH110" s="180"/>
      <c r="EI110" s="180"/>
      <c r="EJ110" s="180"/>
      <c r="EK110" s="180"/>
      <c r="EL110" s="180"/>
      <c r="EM110" s="180"/>
      <c r="EN110" s="180"/>
      <c r="EO110" s="180"/>
      <c r="EP110" s="180"/>
      <c r="EQ110" s="180"/>
      <c r="ER110" s="180"/>
      <c r="ES110" s="180"/>
      <c r="ET110" s="180"/>
      <c r="EU110" s="180"/>
      <c r="EV110" s="180"/>
      <c r="EW110" s="180"/>
      <c r="EX110" s="180"/>
      <c r="EY110" s="180"/>
      <c r="EZ110" s="180"/>
      <c r="FA110" s="180"/>
      <c r="FB110" s="180"/>
      <c r="FC110" s="180"/>
      <c r="FD110" s="180"/>
      <c r="FE110" s="180"/>
      <c r="FF110" s="180"/>
      <c r="FG110" s="180"/>
      <c r="FH110" s="180"/>
      <c r="FI110" s="180"/>
      <c r="FJ110" s="180"/>
      <c r="FK110" s="180"/>
      <c r="FL110" s="180"/>
      <c r="FM110" s="180"/>
      <c r="FN110" s="180"/>
      <c r="FO110" s="180"/>
      <c r="FP110" s="180"/>
      <c r="FQ110" s="180"/>
      <c r="FR110" s="180"/>
      <c r="FS110" s="180"/>
      <c r="FT110" s="180"/>
      <c r="FU110" s="180"/>
      <c r="FV110" s="180"/>
      <c r="FW110" s="180"/>
      <c r="FX110" s="180"/>
      <c r="FY110" s="180"/>
      <c r="FZ110" s="180"/>
      <c r="GA110" s="180"/>
      <c r="GB110" s="180"/>
      <c r="GC110" s="180"/>
      <c r="GD110" s="180"/>
    </row>
    <row r="111" spans="1:186" s="195" customFormat="1" ht="18" customHeight="1">
      <c r="A111" s="275"/>
      <c r="B111" s="217" t="s">
        <v>204</v>
      </c>
      <c r="C111" s="238"/>
      <c r="D111" s="211"/>
      <c r="E111" s="218"/>
      <c r="F111" s="218">
        <f>ต.ค.53!F111+พ.ย.53!H111+ธ.ค.53!H111+ม.ค.54!H111+ก.พ.54!H111+มี.ค.54!H111+เม.ย.54!H111+พ.ค.54!H111</f>
        <v>2</v>
      </c>
      <c r="G111" s="272">
        <f>ต.ค.53!G111+พ.ย.53!I111+ธ.ค.53!I111+ม.ค.54!I111+ก.พ.54!I111+มี.ค.54!I111+เม.ย.54!I111+พ.ค.54!I111</f>
        <v>75</v>
      </c>
      <c r="H111" s="306">
        <v>0</v>
      </c>
      <c r="I111" s="307">
        <v>0</v>
      </c>
      <c r="J111" s="218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  <c r="BZ111" s="180"/>
      <c r="CA111" s="180"/>
      <c r="CB111" s="180"/>
      <c r="CC111" s="180"/>
      <c r="CD111" s="180"/>
      <c r="CE111" s="180"/>
      <c r="CF111" s="180"/>
      <c r="CG111" s="180"/>
      <c r="CH111" s="180"/>
      <c r="CI111" s="180"/>
      <c r="CJ111" s="180"/>
      <c r="CK111" s="180"/>
      <c r="CL111" s="180"/>
      <c r="CM111" s="180"/>
      <c r="CN111" s="180"/>
      <c r="CO111" s="180"/>
      <c r="CP111" s="180"/>
      <c r="CQ111" s="180"/>
      <c r="CR111" s="180"/>
      <c r="CS111" s="180"/>
      <c r="CT111" s="180"/>
      <c r="CU111" s="180"/>
      <c r="CV111" s="180"/>
      <c r="CW111" s="180"/>
      <c r="CX111" s="180"/>
      <c r="CY111" s="180"/>
      <c r="CZ111" s="180"/>
      <c r="DA111" s="180"/>
      <c r="DB111" s="180"/>
      <c r="DC111" s="180"/>
      <c r="DD111" s="180"/>
      <c r="DE111" s="180"/>
      <c r="DF111" s="180"/>
      <c r="DG111" s="180"/>
      <c r="DH111" s="180"/>
      <c r="DI111" s="180"/>
      <c r="DJ111" s="180"/>
      <c r="DK111" s="180"/>
      <c r="DL111" s="180"/>
      <c r="DM111" s="180"/>
      <c r="DN111" s="180"/>
      <c r="DO111" s="180"/>
      <c r="DP111" s="180"/>
      <c r="DQ111" s="180"/>
      <c r="DR111" s="180"/>
      <c r="DS111" s="180"/>
      <c r="DT111" s="180"/>
      <c r="DU111" s="180"/>
      <c r="DV111" s="180"/>
      <c r="DW111" s="180"/>
      <c r="DX111" s="180"/>
      <c r="DY111" s="180"/>
      <c r="DZ111" s="180"/>
      <c r="EA111" s="180"/>
      <c r="EB111" s="180"/>
      <c r="EC111" s="180"/>
      <c r="ED111" s="180"/>
      <c r="EE111" s="180"/>
      <c r="EF111" s="180"/>
      <c r="EG111" s="180"/>
      <c r="EH111" s="180"/>
      <c r="EI111" s="180"/>
      <c r="EJ111" s="180"/>
      <c r="EK111" s="180"/>
      <c r="EL111" s="180"/>
      <c r="EM111" s="180"/>
      <c r="EN111" s="180"/>
      <c r="EO111" s="180"/>
      <c r="EP111" s="180"/>
      <c r="EQ111" s="180"/>
      <c r="ER111" s="180"/>
      <c r="ES111" s="180"/>
      <c r="ET111" s="180"/>
      <c r="EU111" s="180"/>
      <c r="EV111" s="180"/>
      <c r="EW111" s="180"/>
      <c r="EX111" s="180"/>
      <c r="EY111" s="180"/>
      <c r="EZ111" s="180"/>
      <c r="FA111" s="180"/>
      <c r="FB111" s="180"/>
      <c r="FC111" s="180"/>
      <c r="FD111" s="180"/>
      <c r="FE111" s="180"/>
      <c r="FF111" s="180"/>
      <c r="FG111" s="180"/>
      <c r="FH111" s="180"/>
      <c r="FI111" s="180"/>
      <c r="FJ111" s="180"/>
      <c r="FK111" s="180"/>
      <c r="FL111" s="180"/>
      <c r="FM111" s="180"/>
      <c r="FN111" s="180"/>
      <c r="FO111" s="180"/>
      <c r="FP111" s="180"/>
      <c r="FQ111" s="180"/>
      <c r="FR111" s="180"/>
      <c r="FS111" s="180"/>
      <c r="FT111" s="180"/>
      <c r="FU111" s="180"/>
      <c r="FV111" s="180"/>
      <c r="FW111" s="180"/>
      <c r="FX111" s="180"/>
      <c r="FY111" s="180"/>
      <c r="FZ111" s="180"/>
      <c r="GA111" s="180"/>
      <c r="GB111" s="180"/>
      <c r="GC111" s="180"/>
      <c r="GD111" s="180"/>
    </row>
    <row r="112" spans="1:186" s="195" customFormat="1" ht="18" customHeight="1">
      <c r="A112" s="275" t="s">
        <v>205</v>
      </c>
      <c r="B112" s="217"/>
      <c r="C112" s="238"/>
      <c r="D112" s="211"/>
      <c r="E112" s="218"/>
      <c r="F112" s="253"/>
      <c r="G112" s="245"/>
      <c r="H112" s="313" t="s">
        <v>255</v>
      </c>
      <c r="I112" s="310"/>
      <c r="J112" s="218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179"/>
      <c r="AD112" s="179"/>
      <c r="AE112" s="179"/>
      <c r="AF112" s="179"/>
      <c r="AG112" s="179"/>
      <c r="AH112" s="179"/>
      <c r="AI112" s="179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  <c r="BZ112" s="180"/>
      <c r="CA112" s="180"/>
      <c r="CB112" s="180"/>
      <c r="CC112" s="180"/>
      <c r="CD112" s="180"/>
      <c r="CE112" s="180"/>
      <c r="CF112" s="180"/>
      <c r="CG112" s="180"/>
      <c r="CH112" s="180"/>
      <c r="CI112" s="180"/>
      <c r="CJ112" s="180"/>
      <c r="CK112" s="180"/>
      <c r="CL112" s="180"/>
      <c r="CM112" s="180"/>
      <c r="CN112" s="180"/>
      <c r="CO112" s="180"/>
      <c r="CP112" s="180"/>
      <c r="CQ112" s="180"/>
      <c r="CR112" s="180"/>
      <c r="CS112" s="180"/>
      <c r="CT112" s="180"/>
      <c r="CU112" s="180"/>
      <c r="CV112" s="180"/>
      <c r="CW112" s="180"/>
      <c r="CX112" s="180"/>
      <c r="CY112" s="180"/>
      <c r="CZ112" s="180"/>
      <c r="DA112" s="180"/>
      <c r="DB112" s="180"/>
      <c r="DC112" s="180"/>
      <c r="DD112" s="180"/>
      <c r="DE112" s="180"/>
      <c r="DF112" s="180"/>
      <c r="DG112" s="180"/>
      <c r="DH112" s="180"/>
      <c r="DI112" s="180"/>
      <c r="DJ112" s="180"/>
      <c r="DK112" s="180"/>
      <c r="DL112" s="180"/>
      <c r="DM112" s="180"/>
      <c r="DN112" s="180"/>
      <c r="DO112" s="180"/>
      <c r="DP112" s="180"/>
      <c r="DQ112" s="180"/>
      <c r="DR112" s="180"/>
      <c r="DS112" s="180"/>
      <c r="DT112" s="180"/>
      <c r="DU112" s="180"/>
      <c r="DV112" s="180"/>
      <c r="DW112" s="180"/>
      <c r="DX112" s="180"/>
      <c r="DY112" s="180"/>
      <c r="DZ112" s="180"/>
      <c r="EA112" s="180"/>
      <c r="EB112" s="180"/>
      <c r="EC112" s="180"/>
      <c r="ED112" s="180"/>
      <c r="EE112" s="180"/>
      <c r="EF112" s="180"/>
      <c r="EG112" s="180"/>
      <c r="EH112" s="180"/>
      <c r="EI112" s="180"/>
      <c r="EJ112" s="180"/>
      <c r="EK112" s="180"/>
      <c r="EL112" s="180"/>
      <c r="EM112" s="180"/>
      <c r="EN112" s="180"/>
      <c r="EO112" s="180"/>
      <c r="EP112" s="180"/>
      <c r="EQ112" s="180"/>
      <c r="ER112" s="180"/>
      <c r="ES112" s="180"/>
      <c r="ET112" s="180"/>
      <c r="EU112" s="180"/>
      <c r="EV112" s="180"/>
      <c r="EW112" s="180"/>
      <c r="EX112" s="180"/>
      <c r="EY112" s="180"/>
      <c r="EZ112" s="180"/>
      <c r="FA112" s="180"/>
      <c r="FB112" s="180"/>
      <c r="FC112" s="180"/>
      <c r="FD112" s="180"/>
      <c r="FE112" s="180"/>
      <c r="FF112" s="180"/>
      <c r="FG112" s="180"/>
      <c r="FH112" s="180"/>
      <c r="FI112" s="180"/>
      <c r="FJ112" s="180"/>
      <c r="FK112" s="180"/>
      <c r="FL112" s="180"/>
      <c r="FM112" s="180"/>
      <c r="FN112" s="180"/>
      <c r="FO112" s="180"/>
      <c r="FP112" s="180"/>
      <c r="FQ112" s="180"/>
      <c r="FR112" s="180"/>
      <c r="FS112" s="180"/>
      <c r="FT112" s="180"/>
      <c r="FU112" s="180"/>
      <c r="FV112" s="180"/>
      <c r="FW112" s="180"/>
      <c r="FX112" s="180"/>
      <c r="FY112" s="180"/>
      <c r="FZ112" s="180"/>
      <c r="GA112" s="180"/>
      <c r="GB112" s="180"/>
      <c r="GC112" s="180"/>
      <c r="GD112" s="180"/>
    </row>
    <row r="113" spans="1:186" s="195" customFormat="1" ht="19.5" customHeight="1">
      <c r="A113" s="278"/>
      <c r="B113" s="241"/>
      <c r="C113" s="242"/>
      <c r="D113" s="243"/>
      <c r="E113" s="244"/>
      <c r="F113" s="257"/>
      <c r="G113" s="251"/>
      <c r="H113" s="317"/>
      <c r="I113" s="318"/>
      <c r="J113" s="244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  <c r="BZ113" s="180"/>
      <c r="CA113" s="180"/>
      <c r="CB113" s="180"/>
      <c r="CC113" s="180"/>
      <c r="CD113" s="180"/>
      <c r="CE113" s="180"/>
      <c r="CF113" s="180"/>
      <c r="CG113" s="180"/>
      <c r="CH113" s="180"/>
      <c r="CI113" s="180"/>
      <c r="CJ113" s="180"/>
      <c r="CK113" s="180"/>
      <c r="CL113" s="180"/>
      <c r="CM113" s="180"/>
      <c r="CN113" s="180"/>
      <c r="CO113" s="180"/>
      <c r="CP113" s="180"/>
      <c r="CQ113" s="180"/>
      <c r="CR113" s="180"/>
      <c r="CS113" s="180"/>
      <c r="CT113" s="180"/>
      <c r="CU113" s="180"/>
      <c r="CV113" s="180"/>
      <c r="CW113" s="180"/>
      <c r="CX113" s="180"/>
      <c r="CY113" s="180"/>
      <c r="CZ113" s="180"/>
      <c r="DA113" s="180"/>
      <c r="DB113" s="180"/>
      <c r="DC113" s="180"/>
      <c r="DD113" s="180"/>
      <c r="DE113" s="180"/>
      <c r="DF113" s="180"/>
      <c r="DG113" s="180"/>
      <c r="DH113" s="180"/>
      <c r="DI113" s="180"/>
      <c r="DJ113" s="180"/>
      <c r="DK113" s="180"/>
      <c r="DL113" s="180"/>
      <c r="DM113" s="180"/>
      <c r="DN113" s="180"/>
      <c r="DO113" s="180"/>
      <c r="DP113" s="180"/>
      <c r="DQ113" s="180"/>
      <c r="DR113" s="180"/>
      <c r="DS113" s="180"/>
      <c r="DT113" s="180"/>
      <c r="DU113" s="180"/>
      <c r="DV113" s="180"/>
      <c r="DW113" s="180"/>
      <c r="DX113" s="180"/>
      <c r="DY113" s="180"/>
      <c r="DZ113" s="180"/>
      <c r="EA113" s="180"/>
      <c r="EB113" s="180"/>
      <c r="EC113" s="180"/>
      <c r="ED113" s="180"/>
      <c r="EE113" s="180"/>
      <c r="EF113" s="180"/>
      <c r="EG113" s="180"/>
      <c r="EH113" s="180"/>
      <c r="EI113" s="180"/>
      <c r="EJ113" s="180"/>
      <c r="EK113" s="180"/>
      <c r="EL113" s="180"/>
      <c r="EM113" s="180"/>
      <c r="EN113" s="180"/>
      <c r="EO113" s="180"/>
      <c r="EP113" s="180"/>
      <c r="EQ113" s="180"/>
      <c r="ER113" s="180"/>
      <c r="ES113" s="180"/>
      <c r="ET113" s="180"/>
      <c r="EU113" s="180"/>
      <c r="EV113" s="180"/>
      <c r="EW113" s="180"/>
      <c r="EX113" s="180"/>
      <c r="EY113" s="180"/>
      <c r="EZ113" s="180"/>
      <c r="FA113" s="180"/>
      <c r="FB113" s="180"/>
      <c r="FC113" s="180"/>
      <c r="FD113" s="180"/>
      <c r="FE113" s="180"/>
      <c r="FF113" s="180"/>
      <c r="FG113" s="180"/>
      <c r="FH113" s="180"/>
      <c r="FI113" s="180"/>
      <c r="FJ113" s="180"/>
      <c r="FK113" s="180"/>
      <c r="FL113" s="180"/>
      <c r="FM113" s="180"/>
      <c r="FN113" s="180"/>
      <c r="FO113" s="180"/>
      <c r="FP113" s="180"/>
      <c r="FQ113" s="180"/>
      <c r="FR113" s="180"/>
      <c r="FS113" s="180"/>
      <c r="FT113" s="180"/>
      <c r="FU113" s="180"/>
      <c r="FV113" s="180"/>
      <c r="FW113" s="180"/>
      <c r="FX113" s="180"/>
      <c r="FY113" s="180"/>
      <c r="FZ113" s="180"/>
      <c r="GA113" s="180"/>
      <c r="GB113" s="180"/>
      <c r="GC113" s="180"/>
      <c r="GD113" s="180"/>
    </row>
    <row r="114" spans="1:186" s="195" customFormat="1" ht="16.5" customHeight="1">
      <c r="A114" s="196"/>
      <c r="B114" s="196"/>
      <c r="C114" s="206"/>
      <c r="D114" s="204"/>
      <c r="E114" s="205"/>
      <c r="F114" s="205"/>
      <c r="G114" s="204"/>
      <c r="H114" s="319"/>
      <c r="I114" s="320"/>
      <c r="J114" s="205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</row>
    <row r="115" spans="1:186" s="195" customFormat="1" ht="16.5" customHeight="1">
      <c r="A115" s="196"/>
      <c r="B115" s="196"/>
      <c r="C115" s="206"/>
      <c r="D115" s="204"/>
      <c r="E115" s="205"/>
      <c r="F115" s="205"/>
      <c r="G115" s="204"/>
      <c r="H115" s="319"/>
      <c r="I115" s="320"/>
      <c r="J115" s="205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  <c r="BZ115" s="180"/>
      <c r="CA115" s="180"/>
      <c r="CB115" s="180"/>
      <c r="CC115" s="180"/>
      <c r="CD115" s="180"/>
      <c r="CE115" s="180"/>
      <c r="CF115" s="180"/>
      <c r="CG115" s="180"/>
      <c r="CH115" s="180"/>
      <c r="CI115" s="180"/>
      <c r="CJ115" s="180"/>
      <c r="CK115" s="180"/>
      <c r="CL115" s="180"/>
      <c r="CM115" s="180"/>
      <c r="CN115" s="180"/>
      <c r="CO115" s="180"/>
      <c r="CP115" s="180"/>
      <c r="CQ115" s="180"/>
      <c r="CR115" s="180"/>
      <c r="CS115" s="180"/>
      <c r="CT115" s="180"/>
      <c r="CU115" s="180"/>
      <c r="CV115" s="180"/>
      <c r="CW115" s="180"/>
      <c r="CX115" s="180"/>
      <c r="CY115" s="180"/>
      <c r="CZ115" s="180"/>
      <c r="DA115" s="180"/>
      <c r="DB115" s="180"/>
      <c r="DC115" s="180"/>
      <c r="DD115" s="180"/>
      <c r="DE115" s="180"/>
      <c r="DF115" s="180"/>
      <c r="DG115" s="180"/>
      <c r="DH115" s="180"/>
      <c r="DI115" s="180"/>
      <c r="DJ115" s="180"/>
      <c r="DK115" s="180"/>
      <c r="DL115" s="180"/>
      <c r="DM115" s="180"/>
      <c r="DN115" s="180"/>
      <c r="DO115" s="180"/>
      <c r="DP115" s="180"/>
      <c r="DQ115" s="180"/>
      <c r="DR115" s="180"/>
      <c r="DS115" s="180"/>
      <c r="DT115" s="180"/>
      <c r="DU115" s="180"/>
      <c r="DV115" s="180"/>
      <c r="DW115" s="180"/>
      <c r="DX115" s="180"/>
      <c r="DY115" s="180"/>
      <c r="DZ115" s="180"/>
      <c r="EA115" s="180"/>
      <c r="EB115" s="180"/>
      <c r="EC115" s="180"/>
      <c r="ED115" s="180"/>
      <c r="EE115" s="180"/>
      <c r="EF115" s="180"/>
      <c r="EG115" s="180"/>
      <c r="EH115" s="180"/>
      <c r="EI115" s="180"/>
      <c r="EJ115" s="180"/>
      <c r="EK115" s="180"/>
      <c r="EL115" s="180"/>
      <c r="EM115" s="180"/>
      <c r="EN115" s="180"/>
      <c r="EO115" s="180"/>
      <c r="EP115" s="180"/>
      <c r="EQ115" s="180"/>
      <c r="ER115" s="180"/>
      <c r="ES115" s="180"/>
      <c r="ET115" s="180"/>
      <c r="EU115" s="180"/>
      <c r="EV115" s="180"/>
      <c r="EW115" s="180"/>
      <c r="EX115" s="180"/>
      <c r="EY115" s="180"/>
      <c r="EZ115" s="180"/>
      <c r="FA115" s="180"/>
      <c r="FB115" s="180"/>
      <c r="FC115" s="180"/>
      <c r="FD115" s="180"/>
      <c r="FE115" s="180"/>
      <c r="FF115" s="180"/>
      <c r="FG115" s="180"/>
      <c r="FH115" s="180"/>
      <c r="FI115" s="180"/>
      <c r="FJ115" s="180"/>
      <c r="FK115" s="180"/>
      <c r="FL115" s="180"/>
      <c r="FM115" s="180"/>
      <c r="FN115" s="180"/>
      <c r="FO115" s="180"/>
      <c r="FP115" s="180"/>
      <c r="FQ115" s="180"/>
      <c r="FR115" s="180"/>
      <c r="FS115" s="180"/>
      <c r="FT115" s="180"/>
      <c r="FU115" s="180"/>
      <c r="FV115" s="180"/>
      <c r="FW115" s="180"/>
      <c r="FX115" s="180"/>
      <c r="FY115" s="180"/>
      <c r="FZ115" s="180"/>
      <c r="GA115" s="180"/>
      <c r="GB115" s="180"/>
      <c r="GC115" s="180"/>
      <c r="GD115" s="180"/>
    </row>
    <row r="116" spans="1:186" s="195" customFormat="1" ht="18" customHeight="1">
      <c r="A116" s="196"/>
      <c r="B116" s="196"/>
      <c r="C116" s="203"/>
      <c r="D116" s="204"/>
      <c r="E116" s="205"/>
      <c r="F116" s="205"/>
      <c r="G116" s="204"/>
      <c r="H116" s="319"/>
      <c r="I116" s="320"/>
      <c r="J116" s="205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  <c r="BZ116" s="180"/>
      <c r="CA116" s="180"/>
      <c r="CB116" s="180"/>
      <c r="CC116" s="180"/>
      <c r="CD116" s="180"/>
      <c r="CE116" s="180"/>
      <c r="CF116" s="180"/>
      <c r="CG116" s="180"/>
      <c r="CH116" s="180"/>
      <c r="CI116" s="180"/>
      <c r="CJ116" s="180"/>
      <c r="CK116" s="180"/>
      <c r="CL116" s="180"/>
      <c r="CM116" s="180"/>
      <c r="CN116" s="180"/>
      <c r="CO116" s="180"/>
      <c r="CP116" s="180"/>
      <c r="CQ116" s="180"/>
      <c r="CR116" s="180"/>
      <c r="CS116" s="180"/>
      <c r="CT116" s="180"/>
      <c r="CU116" s="180"/>
      <c r="CV116" s="180"/>
      <c r="CW116" s="180"/>
      <c r="CX116" s="180"/>
      <c r="CY116" s="180"/>
      <c r="CZ116" s="180"/>
      <c r="DA116" s="180"/>
      <c r="DB116" s="180"/>
      <c r="DC116" s="180"/>
      <c r="DD116" s="180"/>
      <c r="DE116" s="180"/>
      <c r="DF116" s="180"/>
      <c r="DG116" s="180"/>
      <c r="DH116" s="180"/>
      <c r="DI116" s="180"/>
      <c r="DJ116" s="180"/>
      <c r="DK116" s="180"/>
      <c r="DL116" s="180"/>
      <c r="DM116" s="180"/>
      <c r="DN116" s="180"/>
      <c r="DO116" s="180"/>
      <c r="DP116" s="180"/>
      <c r="DQ116" s="180"/>
      <c r="DR116" s="180"/>
      <c r="DS116" s="180"/>
      <c r="DT116" s="180"/>
      <c r="DU116" s="180"/>
      <c r="DV116" s="180"/>
      <c r="DW116" s="180"/>
      <c r="DX116" s="180"/>
      <c r="DY116" s="180"/>
      <c r="DZ116" s="180"/>
      <c r="EA116" s="180"/>
      <c r="EB116" s="180"/>
      <c r="EC116" s="180"/>
      <c r="ED116" s="180"/>
      <c r="EE116" s="180"/>
      <c r="EF116" s="180"/>
      <c r="EG116" s="180"/>
      <c r="EH116" s="180"/>
      <c r="EI116" s="180"/>
      <c r="EJ116" s="180"/>
      <c r="EK116" s="180"/>
      <c r="EL116" s="180"/>
      <c r="EM116" s="180"/>
      <c r="EN116" s="180"/>
      <c r="EO116" s="180"/>
      <c r="EP116" s="180"/>
      <c r="EQ116" s="180"/>
      <c r="ER116" s="180"/>
      <c r="ES116" s="180"/>
      <c r="ET116" s="180"/>
      <c r="EU116" s="180"/>
      <c r="EV116" s="180"/>
      <c r="EW116" s="180"/>
      <c r="EX116" s="180"/>
      <c r="EY116" s="180"/>
      <c r="EZ116" s="180"/>
      <c r="FA116" s="180"/>
      <c r="FB116" s="180"/>
      <c r="FC116" s="180"/>
      <c r="FD116" s="180"/>
      <c r="FE116" s="180"/>
      <c r="FF116" s="180"/>
      <c r="FG116" s="180"/>
      <c r="FH116" s="180"/>
      <c r="FI116" s="180"/>
      <c r="FJ116" s="180"/>
      <c r="FK116" s="180"/>
      <c r="FL116" s="180"/>
      <c r="FM116" s="180"/>
      <c r="FN116" s="180"/>
      <c r="FO116" s="180"/>
      <c r="FP116" s="180"/>
      <c r="FQ116" s="180"/>
      <c r="FR116" s="180"/>
      <c r="FS116" s="180"/>
      <c r="FT116" s="180"/>
      <c r="FU116" s="180"/>
      <c r="FV116" s="180"/>
      <c r="FW116" s="180"/>
      <c r="FX116" s="180"/>
      <c r="FY116" s="180"/>
      <c r="FZ116" s="180"/>
      <c r="GA116" s="180"/>
      <c r="GB116" s="180"/>
      <c r="GC116" s="180"/>
      <c r="GD116" s="180"/>
    </row>
    <row r="117" spans="1:186" s="195" customFormat="1" ht="18" customHeight="1">
      <c r="A117" s="196"/>
      <c r="B117" s="196"/>
      <c r="C117" s="203"/>
      <c r="D117" s="204"/>
      <c r="E117" s="205"/>
      <c r="F117" s="205"/>
      <c r="G117" s="204"/>
      <c r="H117" s="319"/>
      <c r="I117" s="320"/>
      <c r="J117" s="205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  <c r="BZ117" s="180"/>
      <c r="CA117" s="180"/>
      <c r="CB117" s="180"/>
      <c r="CC117" s="180"/>
      <c r="CD117" s="180"/>
      <c r="CE117" s="180"/>
      <c r="CF117" s="180"/>
      <c r="CG117" s="180"/>
      <c r="CH117" s="180"/>
      <c r="CI117" s="180"/>
      <c r="CJ117" s="180"/>
      <c r="CK117" s="180"/>
      <c r="CL117" s="180"/>
      <c r="CM117" s="180"/>
      <c r="CN117" s="180"/>
      <c r="CO117" s="180"/>
      <c r="CP117" s="180"/>
      <c r="CQ117" s="180"/>
      <c r="CR117" s="180"/>
      <c r="CS117" s="180"/>
      <c r="CT117" s="180"/>
      <c r="CU117" s="180"/>
      <c r="CV117" s="180"/>
      <c r="CW117" s="180"/>
      <c r="CX117" s="180"/>
      <c r="CY117" s="180"/>
      <c r="CZ117" s="180"/>
      <c r="DA117" s="180"/>
      <c r="DB117" s="180"/>
      <c r="DC117" s="180"/>
      <c r="DD117" s="180"/>
      <c r="DE117" s="180"/>
      <c r="DF117" s="180"/>
      <c r="DG117" s="180"/>
      <c r="DH117" s="180"/>
      <c r="DI117" s="180"/>
      <c r="DJ117" s="180"/>
      <c r="DK117" s="180"/>
      <c r="DL117" s="180"/>
      <c r="DM117" s="180"/>
      <c r="DN117" s="180"/>
      <c r="DO117" s="180"/>
      <c r="DP117" s="180"/>
      <c r="DQ117" s="180"/>
      <c r="DR117" s="180"/>
      <c r="DS117" s="180"/>
      <c r="DT117" s="180"/>
      <c r="DU117" s="180"/>
      <c r="DV117" s="180"/>
      <c r="DW117" s="180"/>
      <c r="DX117" s="180"/>
      <c r="DY117" s="180"/>
      <c r="DZ117" s="180"/>
      <c r="EA117" s="180"/>
      <c r="EB117" s="180"/>
      <c r="EC117" s="180"/>
      <c r="ED117" s="180"/>
      <c r="EE117" s="180"/>
      <c r="EF117" s="180"/>
      <c r="EG117" s="180"/>
      <c r="EH117" s="180"/>
      <c r="EI117" s="180"/>
      <c r="EJ117" s="180"/>
      <c r="EK117" s="180"/>
      <c r="EL117" s="180"/>
      <c r="EM117" s="180"/>
      <c r="EN117" s="180"/>
      <c r="EO117" s="180"/>
      <c r="EP117" s="180"/>
      <c r="EQ117" s="180"/>
      <c r="ER117" s="180"/>
      <c r="ES117" s="180"/>
      <c r="ET117" s="180"/>
      <c r="EU117" s="180"/>
      <c r="EV117" s="180"/>
      <c r="EW117" s="180"/>
      <c r="EX117" s="180"/>
      <c r="EY117" s="180"/>
      <c r="EZ117" s="180"/>
      <c r="FA117" s="180"/>
      <c r="FB117" s="180"/>
      <c r="FC117" s="180"/>
      <c r="FD117" s="180"/>
      <c r="FE117" s="180"/>
      <c r="FF117" s="180"/>
      <c r="FG117" s="180"/>
      <c r="FH117" s="180"/>
      <c r="FI117" s="180"/>
      <c r="FJ117" s="180"/>
      <c r="FK117" s="180"/>
      <c r="FL117" s="180"/>
      <c r="FM117" s="180"/>
      <c r="FN117" s="180"/>
      <c r="FO117" s="180"/>
      <c r="FP117" s="180"/>
      <c r="FQ117" s="180"/>
      <c r="FR117" s="180"/>
      <c r="FS117" s="180"/>
      <c r="FT117" s="180"/>
      <c r="FU117" s="180"/>
      <c r="FV117" s="180"/>
      <c r="FW117" s="180"/>
      <c r="FX117" s="180"/>
      <c r="FY117" s="180"/>
      <c r="FZ117" s="180"/>
      <c r="GA117" s="180"/>
      <c r="GB117" s="180"/>
      <c r="GC117" s="180"/>
      <c r="GD117" s="180"/>
    </row>
    <row r="118" spans="1:186" s="195" customFormat="1" ht="18" customHeight="1">
      <c r="A118" s="196"/>
      <c r="B118" s="196"/>
      <c r="C118" s="203"/>
      <c r="D118" s="204"/>
      <c r="E118" s="205"/>
      <c r="F118" s="205"/>
      <c r="G118" s="204"/>
      <c r="H118" s="319"/>
      <c r="I118" s="320"/>
      <c r="J118" s="205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  <c r="BZ118" s="180"/>
      <c r="CA118" s="180"/>
      <c r="CB118" s="180"/>
      <c r="CC118" s="180"/>
      <c r="CD118" s="180"/>
      <c r="CE118" s="180"/>
      <c r="CF118" s="180"/>
      <c r="CG118" s="180"/>
      <c r="CH118" s="180"/>
      <c r="CI118" s="180"/>
      <c r="CJ118" s="180"/>
      <c r="CK118" s="180"/>
      <c r="CL118" s="180"/>
      <c r="CM118" s="180"/>
      <c r="CN118" s="180"/>
      <c r="CO118" s="180"/>
      <c r="CP118" s="180"/>
      <c r="CQ118" s="180"/>
      <c r="CR118" s="180"/>
      <c r="CS118" s="180"/>
      <c r="CT118" s="180"/>
      <c r="CU118" s="180"/>
      <c r="CV118" s="180"/>
      <c r="CW118" s="180"/>
      <c r="CX118" s="180"/>
      <c r="CY118" s="180"/>
      <c r="CZ118" s="180"/>
      <c r="DA118" s="180"/>
      <c r="DB118" s="180"/>
      <c r="DC118" s="180"/>
      <c r="DD118" s="180"/>
      <c r="DE118" s="180"/>
      <c r="DF118" s="180"/>
      <c r="DG118" s="180"/>
      <c r="DH118" s="180"/>
      <c r="DI118" s="180"/>
      <c r="DJ118" s="180"/>
      <c r="DK118" s="180"/>
      <c r="DL118" s="180"/>
      <c r="DM118" s="180"/>
      <c r="DN118" s="180"/>
      <c r="DO118" s="180"/>
      <c r="DP118" s="180"/>
      <c r="DQ118" s="180"/>
      <c r="DR118" s="180"/>
      <c r="DS118" s="180"/>
      <c r="DT118" s="180"/>
      <c r="DU118" s="180"/>
      <c r="DV118" s="180"/>
      <c r="DW118" s="180"/>
      <c r="DX118" s="180"/>
      <c r="DY118" s="180"/>
      <c r="DZ118" s="180"/>
      <c r="EA118" s="180"/>
      <c r="EB118" s="180"/>
      <c r="EC118" s="180"/>
      <c r="ED118" s="180"/>
      <c r="EE118" s="180"/>
      <c r="EF118" s="180"/>
      <c r="EG118" s="180"/>
      <c r="EH118" s="180"/>
      <c r="EI118" s="180"/>
      <c r="EJ118" s="180"/>
      <c r="EK118" s="180"/>
      <c r="EL118" s="180"/>
      <c r="EM118" s="180"/>
      <c r="EN118" s="180"/>
      <c r="EO118" s="180"/>
      <c r="EP118" s="180"/>
      <c r="EQ118" s="180"/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180"/>
      <c r="FO118" s="180"/>
      <c r="FP118" s="180"/>
      <c r="FQ118" s="180"/>
      <c r="FR118" s="180"/>
      <c r="FS118" s="180"/>
      <c r="FT118" s="180"/>
      <c r="FU118" s="180"/>
      <c r="FV118" s="180"/>
      <c r="FW118" s="180"/>
      <c r="FX118" s="180"/>
      <c r="FY118" s="180"/>
      <c r="FZ118" s="180"/>
      <c r="GA118" s="180"/>
      <c r="GB118" s="180"/>
      <c r="GC118" s="180"/>
      <c r="GD118" s="180"/>
    </row>
    <row r="119" spans="1:186" s="195" customFormat="1" ht="18" customHeight="1">
      <c r="A119" s="196"/>
      <c r="B119" s="196"/>
      <c r="C119" s="203"/>
      <c r="D119" s="204"/>
      <c r="E119" s="205"/>
      <c r="F119" s="205"/>
      <c r="G119" s="204"/>
      <c r="H119" s="319"/>
      <c r="I119" s="320"/>
      <c r="J119" s="205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  <c r="BZ119" s="180"/>
      <c r="CA119" s="180"/>
      <c r="CB119" s="180"/>
      <c r="CC119" s="180"/>
      <c r="CD119" s="180"/>
      <c r="CE119" s="180"/>
      <c r="CF119" s="180"/>
      <c r="CG119" s="180"/>
      <c r="CH119" s="180"/>
      <c r="CI119" s="180"/>
      <c r="CJ119" s="180"/>
      <c r="CK119" s="180"/>
      <c r="CL119" s="180"/>
      <c r="CM119" s="180"/>
      <c r="CN119" s="180"/>
      <c r="CO119" s="180"/>
      <c r="CP119" s="180"/>
      <c r="CQ119" s="180"/>
      <c r="CR119" s="180"/>
      <c r="CS119" s="180"/>
      <c r="CT119" s="180"/>
      <c r="CU119" s="180"/>
      <c r="CV119" s="180"/>
      <c r="CW119" s="180"/>
      <c r="CX119" s="180"/>
      <c r="CY119" s="180"/>
      <c r="CZ119" s="180"/>
      <c r="DA119" s="180"/>
      <c r="DB119" s="180"/>
      <c r="DC119" s="180"/>
      <c r="DD119" s="180"/>
      <c r="DE119" s="180"/>
      <c r="DF119" s="180"/>
      <c r="DG119" s="180"/>
      <c r="DH119" s="180"/>
      <c r="DI119" s="180"/>
      <c r="DJ119" s="180"/>
      <c r="DK119" s="180"/>
      <c r="DL119" s="180"/>
      <c r="DM119" s="180"/>
      <c r="DN119" s="180"/>
      <c r="DO119" s="180"/>
      <c r="DP119" s="180"/>
      <c r="DQ119" s="180"/>
      <c r="DR119" s="180"/>
      <c r="DS119" s="180"/>
      <c r="DT119" s="180"/>
      <c r="DU119" s="180"/>
      <c r="DV119" s="180"/>
      <c r="DW119" s="180"/>
      <c r="DX119" s="180"/>
      <c r="DY119" s="180"/>
      <c r="DZ119" s="180"/>
      <c r="EA119" s="180"/>
      <c r="EB119" s="180"/>
      <c r="EC119" s="180"/>
      <c r="ED119" s="180"/>
      <c r="EE119" s="180"/>
      <c r="EF119" s="180"/>
      <c r="EG119" s="180"/>
      <c r="EH119" s="180"/>
      <c r="EI119" s="180"/>
      <c r="EJ119" s="180"/>
      <c r="EK119" s="180"/>
      <c r="EL119" s="180"/>
      <c r="EM119" s="180"/>
      <c r="EN119" s="180"/>
      <c r="EO119" s="180"/>
      <c r="EP119" s="180"/>
      <c r="EQ119" s="180"/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180"/>
      <c r="FO119" s="180"/>
      <c r="FP119" s="180"/>
      <c r="FQ119" s="180"/>
      <c r="FR119" s="180"/>
      <c r="FS119" s="180"/>
      <c r="FT119" s="180"/>
      <c r="FU119" s="180"/>
      <c r="FV119" s="180"/>
      <c r="FW119" s="180"/>
      <c r="FX119" s="180"/>
      <c r="FY119" s="180"/>
      <c r="FZ119" s="180"/>
      <c r="GA119" s="180"/>
      <c r="GB119" s="180"/>
      <c r="GC119" s="180"/>
      <c r="GD119" s="180"/>
    </row>
    <row r="120" spans="1:186" s="195" customFormat="1" ht="18" customHeight="1">
      <c r="A120" s="196"/>
      <c r="B120" s="196"/>
      <c r="C120" s="203"/>
      <c r="D120" s="204"/>
      <c r="E120" s="205"/>
      <c r="F120" s="205"/>
      <c r="G120" s="204"/>
      <c r="H120" s="319"/>
      <c r="I120" s="320"/>
      <c r="J120" s="205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  <c r="BZ120" s="180"/>
      <c r="CA120" s="180"/>
      <c r="CB120" s="180"/>
      <c r="CC120" s="180"/>
      <c r="CD120" s="180"/>
      <c r="CE120" s="180"/>
      <c r="CF120" s="180"/>
      <c r="CG120" s="180"/>
      <c r="CH120" s="180"/>
      <c r="CI120" s="180"/>
      <c r="CJ120" s="180"/>
      <c r="CK120" s="180"/>
      <c r="CL120" s="180"/>
      <c r="CM120" s="180"/>
      <c r="CN120" s="180"/>
      <c r="CO120" s="180"/>
      <c r="CP120" s="180"/>
      <c r="CQ120" s="180"/>
      <c r="CR120" s="180"/>
      <c r="CS120" s="180"/>
      <c r="CT120" s="180"/>
      <c r="CU120" s="180"/>
      <c r="CV120" s="180"/>
      <c r="CW120" s="180"/>
      <c r="CX120" s="180"/>
      <c r="CY120" s="180"/>
      <c r="CZ120" s="180"/>
      <c r="DA120" s="180"/>
      <c r="DB120" s="180"/>
      <c r="DC120" s="180"/>
      <c r="DD120" s="180"/>
      <c r="DE120" s="180"/>
      <c r="DF120" s="180"/>
      <c r="DG120" s="180"/>
      <c r="DH120" s="180"/>
      <c r="DI120" s="180"/>
      <c r="DJ120" s="180"/>
      <c r="DK120" s="180"/>
      <c r="DL120" s="180"/>
      <c r="DM120" s="180"/>
      <c r="DN120" s="180"/>
      <c r="DO120" s="180"/>
      <c r="DP120" s="180"/>
      <c r="DQ120" s="180"/>
      <c r="DR120" s="180"/>
      <c r="DS120" s="180"/>
      <c r="DT120" s="180"/>
      <c r="DU120" s="180"/>
      <c r="DV120" s="180"/>
      <c r="DW120" s="180"/>
      <c r="DX120" s="180"/>
      <c r="DY120" s="180"/>
      <c r="DZ120" s="180"/>
      <c r="EA120" s="180"/>
      <c r="EB120" s="180"/>
      <c r="EC120" s="180"/>
      <c r="ED120" s="180"/>
      <c r="EE120" s="180"/>
      <c r="EF120" s="180"/>
      <c r="EG120" s="180"/>
      <c r="EH120" s="180"/>
      <c r="EI120" s="180"/>
      <c r="EJ120" s="180"/>
      <c r="EK120" s="180"/>
      <c r="EL120" s="180"/>
      <c r="EM120" s="180"/>
      <c r="EN120" s="180"/>
      <c r="EO120" s="180"/>
      <c r="EP120" s="180"/>
      <c r="EQ120" s="180"/>
      <c r="ER120" s="180"/>
      <c r="ES120" s="180"/>
      <c r="ET120" s="180"/>
      <c r="EU120" s="180"/>
      <c r="EV120" s="180"/>
      <c r="EW120" s="180"/>
      <c r="EX120" s="180"/>
      <c r="EY120" s="180"/>
      <c r="EZ120" s="180"/>
      <c r="FA120" s="180"/>
      <c r="FB120" s="180"/>
      <c r="FC120" s="180"/>
      <c r="FD120" s="180"/>
      <c r="FE120" s="180"/>
      <c r="FF120" s="180"/>
      <c r="FG120" s="180"/>
      <c r="FH120" s="180"/>
      <c r="FI120" s="180"/>
      <c r="FJ120" s="180"/>
      <c r="FK120" s="180"/>
      <c r="FL120" s="180"/>
      <c r="FM120" s="180"/>
      <c r="FN120" s="180"/>
      <c r="FO120" s="180"/>
      <c r="FP120" s="180"/>
      <c r="FQ120" s="180"/>
      <c r="FR120" s="180"/>
      <c r="FS120" s="180"/>
      <c r="FT120" s="180"/>
      <c r="FU120" s="180"/>
      <c r="FV120" s="180"/>
      <c r="FW120" s="180"/>
      <c r="FX120" s="180"/>
      <c r="FY120" s="180"/>
      <c r="FZ120" s="180"/>
      <c r="GA120" s="180"/>
      <c r="GB120" s="180"/>
      <c r="GC120" s="180"/>
      <c r="GD120" s="180"/>
    </row>
    <row r="121" spans="1:186" s="195" customFormat="1" ht="18" customHeight="1">
      <c r="A121" s="196"/>
      <c r="B121" s="196"/>
      <c r="C121" s="203"/>
      <c r="D121" s="204"/>
      <c r="E121" s="205"/>
      <c r="F121" s="205"/>
      <c r="G121" s="204"/>
      <c r="H121" s="319"/>
      <c r="I121" s="320"/>
      <c r="J121" s="205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</row>
    <row r="122" spans="1:186" s="195" customFormat="1" ht="18" customHeight="1">
      <c r="A122" s="196"/>
      <c r="B122" s="196"/>
      <c r="C122" s="203"/>
      <c r="D122" s="204"/>
      <c r="E122" s="205"/>
      <c r="F122" s="205"/>
      <c r="G122" s="204"/>
      <c r="H122" s="319"/>
      <c r="I122" s="320"/>
      <c r="J122" s="205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180"/>
      <c r="CB122" s="180"/>
      <c r="CC122" s="180"/>
      <c r="CD122" s="180"/>
      <c r="CE122" s="180"/>
      <c r="CF122" s="180"/>
      <c r="CG122" s="180"/>
      <c r="CH122" s="180"/>
      <c r="CI122" s="180"/>
      <c r="CJ122" s="180"/>
      <c r="CK122" s="180"/>
      <c r="CL122" s="180"/>
      <c r="CM122" s="180"/>
      <c r="CN122" s="180"/>
      <c r="CO122" s="180"/>
      <c r="CP122" s="180"/>
      <c r="CQ122" s="180"/>
      <c r="CR122" s="180"/>
      <c r="CS122" s="180"/>
      <c r="CT122" s="180"/>
      <c r="CU122" s="180"/>
      <c r="CV122" s="180"/>
      <c r="CW122" s="180"/>
      <c r="CX122" s="180"/>
      <c r="CY122" s="180"/>
      <c r="CZ122" s="180"/>
      <c r="DA122" s="180"/>
      <c r="DB122" s="180"/>
      <c r="DC122" s="180"/>
      <c r="DD122" s="180"/>
      <c r="DE122" s="180"/>
      <c r="DF122" s="180"/>
      <c r="DG122" s="180"/>
      <c r="DH122" s="180"/>
      <c r="DI122" s="180"/>
      <c r="DJ122" s="180"/>
      <c r="DK122" s="180"/>
      <c r="DL122" s="180"/>
      <c r="DM122" s="180"/>
      <c r="DN122" s="180"/>
      <c r="DO122" s="180"/>
      <c r="DP122" s="180"/>
      <c r="DQ122" s="180"/>
      <c r="DR122" s="180"/>
      <c r="DS122" s="180"/>
      <c r="DT122" s="180"/>
      <c r="DU122" s="180"/>
      <c r="DV122" s="180"/>
      <c r="DW122" s="180"/>
      <c r="DX122" s="180"/>
      <c r="DY122" s="180"/>
      <c r="DZ122" s="180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  <c r="ER122" s="180"/>
      <c r="ES122" s="180"/>
      <c r="ET122" s="180"/>
      <c r="EU122" s="180"/>
      <c r="EV122" s="180"/>
      <c r="EW122" s="180"/>
      <c r="EX122" s="180"/>
      <c r="EY122" s="180"/>
      <c r="EZ122" s="180"/>
      <c r="FA122" s="180"/>
      <c r="FB122" s="180"/>
      <c r="FC122" s="180"/>
      <c r="FD122" s="180"/>
      <c r="FE122" s="180"/>
      <c r="FF122" s="180"/>
      <c r="FG122" s="180"/>
      <c r="FH122" s="180"/>
      <c r="FI122" s="180"/>
      <c r="FJ122" s="180"/>
      <c r="FK122" s="180"/>
      <c r="FL122" s="180"/>
      <c r="FM122" s="180"/>
      <c r="FN122" s="180"/>
      <c r="FO122" s="180"/>
      <c r="FP122" s="180"/>
      <c r="FQ122" s="180"/>
      <c r="FR122" s="180"/>
      <c r="FS122" s="180"/>
      <c r="FT122" s="180"/>
      <c r="FU122" s="180"/>
      <c r="FV122" s="180"/>
      <c r="FW122" s="180"/>
      <c r="FX122" s="180"/>
      <c r="FY122" s="180"/>
      <c r="FZ122" s="180"/>
      <c r="GA122" s="180"/>
      <c r="GB122" s="180"/>
      <c r="GC122" s="180"/>
      <c r="GD122" s="180"/>
    </row>
    <row r="123" spans="1:186" s="195" customFormat="1" ht="18" customHeight="1">
      <c r="A123" s="196"/>
      <c r="B123" s="196"/>
      <c r="C123" s="206"/>
      <c r="D123" s="204"/>
      <c r="E123" s="205"/>
      <c r="F123" s="205"/>
      <c r="G123" s="204"/>
      <c r="H123" s="319"/>
      <c r="I123" s="320"/>
      <c r="J123" s="205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</row>
    <row r="124" spans="1:186" s="195" customFormat="1" ht="16.5" customHeight="1">
      <c r="A124" s="196"/>
      <c r="B124" s="196"/>
      <c r="C124" s="206"/>
      <c r="D124" s="204"/>
      <c r="E124" s="205"/>
      <c r="F124" s="205"/>
      <c r="G124" s="204"/>
      <c r="H124" s="319"/>
      <c r="I124" s="320"/>
      <c r="J124" s="205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180"/>
      <c r="BN124" s="180"/>
      <c r="BO124" s="180"/>
      <c r="BP124" s="180"/>
      <c r="BQ124" s="180"/>
      <c r="BR124" s="180"/>
      <c r="BS124" s="180"/>
      <c r="BT124" s="180"/>
      <c r="BU124" s="180"/>
      <c r="BV124" s="180"/>
      <c r="BW124" s="180"/>
      <c r="BX124" s="180"/>
      <c r="BY124" s="180"/>
      <c r="BZ124" s="180"/>
      <c r="CA124" s="180"/>
      <c r="CB124" s="180"/>
      <c r="CC124" s="180"/>
      <c r="CD124" s="180"/>
      <c r="CE124" s="180"/>
      <c r="CF124" s="180"/>
      <c r="CG124" s="180"/>
      <c r="CH124" s="180"/>
      <c r="CI124" s="180"/>
      <c r="CJ124" s="180"/>
      <c r="CK124" s="180"/>
      <c r="CL124" s="180"/>
      <c r="CM124" s="180"/>
      <c r="CN124" s="180"/>
      <c r="CO124" s="180"/>
      <c r="CP124" s="180"/>
      <c r="CQ124" s="180"/>
      <c r="CR124" s="180"/>
      <c r="CS124" s="180"/>
      <c r="CT124" s="180"/>
      <c r="CU124" s="180"/>
      <c r="CV124" s="180"/>
      <c r="CW124" s="180"/>
      <c r="CX124" s="180"/>
      <c r="CY124" s="180"/>
      <c r="CZ124" s="180"/>
      <c r="DA124" s="180"/>
      <c r="DB124" s="180"/>
      <c r="DC124" s="180"/>
      <c r="DD124" s="180"/>
      <c r="DE124" s="180"/>
      <c r="DF124" s="180"/>
      <c r="DG124" s="180"/>
      <c r="DH124" s="180"/>
      <c r="DI124" s="180"/>
      <c r="DJ124" s="180"/>
      <c r="DK124" s="180"/>
      <c r="DL124" s="180"/>
      <c r="DM124" s="180"/>
      <c r="DN124" s="180"/>
      <c r="DO124" s="180"/>
      <c r="DP124" s="180"/>
      <c r="DQ124" s="180"/>
      <c r="DR124" s="180"/>
      <c r="DS124" s="180"/>
      <c r="DT124" s="180"/>
      <c r="DU124" s="180"/>
      <c r="DV124" s="180"/>
      <c r="DW124" s="180"/>
      <c r="DX124" s="180"/>
      <c r="DY124" s="180"/>
      <c r="DZ124" s="180"/>
      <c r="EA124" s="180"/>
      <c r="EB124" s="180"/>
      <c r="EC124" s="180"/>
      <c r="ED124" s="180"/>
      <c r="EE124" s="180"/>
      <c r="EF124" s="180"/>
      <c r="EG124" s="180"/>
      <c r="EH124" s="180"/>
      <c r="EI124" s="180"/>
      <c r="EJ124" s="180"/>
      <c r="EK124" s="180"/>
      <c r="EL124" s="180"/>
      <c r="EM124" s="180"/>
      <c r="EN124" s="180"/>
      <c r="EO124" s="180"/>
      <c r="EP124" s="180"/>
      <c r="EQ124" s="180"/>
      <c r="ER124" s="180"/>
      <c r="ES124" s="180"/>
      <c r="ET124" s="180"/>
      <c r="EU124" s="180"/>
      <c r="EV124" s="180"/>
      <c r="EW124" s="180"/>
      <c r="EX124" s="180"/>
      <c r="EY124" s="180"/>
      <c r="EZ124" s="180"/>
      <c r="FA124" s="180"/>
      <c r="FB124" s="180"/>
      <c r="FC124" s="180"/>
      <c r="FD124" s="180"/>
      <c r="FE124" s="180"/>
      <c r="FF124" s="180"/>
      <c r="FG124" s="180"/>
      <c r="FH124" s="180"/>
      <c r="FI124" s="180"/>
      <c r="FJ124" s="180"/>
      <c r="FK124" s="180"/>
      <c r="FL124" s="180"/>
      <c r="FM124" s="180"/>
      <c r="FN124" s="180"/>
      <c r="FO124" s="180"/>
      <c r="FP124" s="180"/>
      <c r="FQ124" s="180"/>
      <c r="FR124" s="180"/>
      <c r="FS124" s="180"/>
      <c r="FT124" s="180"/>
      <c r="FU124" s="180"/>
      <c r="FV124" s="180"/>
      <c r="FW124" s="180"/>
      <c r="FX124" s="180"/>
      <c r="FY124" s="180"/>
      <c r="FZ124" s="180"/>
      <c r="GA124" s="180"/>
      <c r="GB124" s="180"/>
      <c r="GC124" s="180"/>
      <c r="GD124" s="180"/>
    </row>
    <row r="125" spans="1:186" s="195" customFormat="1" ht="16.5" customHeight="1">
      <c r="A125" s="196"/>
      <c r="B125" s="196"/>
      <c r="C125" s="206"/>
      <c r="D125" s="204"/>
      <c r="E125" s="205"/>
      <c r="F125" s="205"/>
      <c r="G125" s="204"/>
      <c r="H125" s="319"/>
      <c r="I125" s="320"/>
      <c r="J125" s="205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80"/>
      <c r="AK125" s="180"/>
      <c r="AL125" s="180"/>
      <c r="AM125" s="180"/>
      <c r="AN125" s="180"/>
      <c r="AO125" s="180"/>
      <c r="AP125" s="180"/>
      <c r="AQ125" s="180"/>
      <c r="AR125" s="180"/>
      <c r="AS125" s="180"/>
      <c r="AT125" s="180"/>
      <c r="AU125" s="180"/>
      <c r="AV125" s="180"/>
      <c r="AW125" s="180"/>
      <c r="AX125" s="180"/>
      <c r="AY125" s="180"/>
      <c r="AZ125" s="180"/>
      <c r="BA125" s="180"/>
      <c r="BB125" s="180"/>
      <c r="BC125" s="180"/>
      <c r="BD125" s="180"/>
      <c r="BE125" s="180"/>
      <c r="BF125" s="180"/>
      <c r="BG125" s="180"/>
      <c r="BH125" s="180"/>
      <c r="BI125" s="180"/>
      <c r="BJ125" s="180"/>
      <c r="BK125" s="180"/>
      <c r="BL125" s="180"/>
      <c r="BM125" s="180"/>
      <c r="BN125" s="180"/>
      <c r="BO125" s="180"/>
      <c r="BP125" s="180"/>
      <c r="BQ125" s="180"/>
      <c r="BR125" s="180"/>
      <c r="BS125" s="180"/>
      <c r="BT125" s="180"/>
      <c r="BU125" s="180"/>
      <c r="BV125" s="180"/>
      <c r="BW125" s="180"/>
      <c r="BX125" s="180"/>
      <c r="BY125" s="180"/>
      <c r="BZ125" s="180"/>
      <c r="CA125" s="180"/>
      <c r="CB125" s="180"/>
      <c r="CC125" s="180"/>
      <c r="CD125" s="180"/>
      <c r="CE125" s="180"/>
      <c r="CF125" s="180"/>
      <c r="CG125" s="180"/>
      <c r="CH125" s="180"/>
      <c r="CI125" s="180"/>
      <c r="CJ125" s="180"/>
      <c r="CK125" s="180"/>
      <c r="CL125" s="180"/>
      <c r="CM125" s="180"/>
      <c r="CN125" s="180"/>
      <c r="CO125" s="180"/>
      <c r="CP125" s="180"/>
      <c r="CQ125" s="180"/>
      <c r="CR125" s="180"/>
      <c r="CS125" s="180"/>
      <c r="CT125" s="180"/>
      <c r="CU125" s="180"/>
      <c r="CV125" s="180"/>
      <c r="CW125" s="180"/>
      <c r="CX125" s="180"/>
      <c r="CY125" s="180"/>
      <c r="CZ125" s="180"/>
      <c r="DA125" s="180"/>
      <c r="DB125" s="180"/>
      <c r="DC125" s="180"/>
      <c r="DD125" s="180"/>
      <c r="DE125" s="180"/>
      <c r="DF125" s="180"/>
      <c r="DG125" s="180"/>
      <c r="DH125" s="180"/>
      <c r="DI125" s="180"/>
      <c r="DJ125" s="180"/>
      <c r="DK125" s="180"/>
      <c r="DL125" s="180"/>
      <c r="DM125" s="180"/>
      <c r="DN125" s="180"/>
      <c r="DO125" s="180"/>
      <c r="DP125" s="180"/>
      <c r="DQ125" s="180"/>
      <c r="DR125" s="180"/>
      <c r="DS125" s="180"/>
      <c r="DT125" s="180"/>
      <c r="DU125" s="180"/>
      <c r="DV125" s="180"/>
      <c r="DW125" s="180"/>
      <c r="DX125" s="180"/>
      <c r="DY125" s="180"/>
      <c r="DZ125" s="180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  <c r="ER125" s="180"/>
      <c r="ES125" s="180"/>
      <c r="ET125" s="180"/>
      <c r="EU125" s="180"/>
      <c r="EV125" s="180"/>
      <c r="EW125" s="180"/>
      <c r="EX125" s="180"/>
      <c r="EY125" s="180"/>
      <c r="EZ125" s="180"/>
      <c r="FA125" s="180"/>
      <c r="FB125" s="180"/>
      <c r="FC125" s="180"/>
      <c r="FD125" s="180"/>
      <c r="FE125" s="180"/>
      <c r="FF125" s="180"/>
      <c r="FG125" s="180"/>
      <c r="FH125" s="180"/>
      <c r="FI125" s="180"/>
      <c r="FJ125" s="180"/>
      <c r="FK125" s="180"/>
      <c r="FL125" s="180"/>
      <c r="FM125" s="180"/>
      <c r="FN125" s="180"/>
      <c r="FO125" s="180"/>
      <c r="FP125" s="180"/>
      <c r="FQ125" s="180"/>
      <c r="FR125" s="180"/>
      <c r="FS125" s="180"/>
      <c r="FT125" s="180"/>
      <c r="FU125" s="180"/>
      <c r="FV125" s="180"/>
      <c r="FW125" s="180"/>
      <c r="FX125" s="180"/>
      <c r="FY125" s="180"/>
      <c r="FZ125" s="180"/>
      <c r="GA125" s="180"/>
      <c r="GB125" s="180"/>
      <c r="GC125" s="180"/>
      <c r="GD125" s="180"/>
    </row>
    <row r="126" spans="1:186" s="195" customFormat="1" ht="18" customHeight="1">
      <c r="A126" s="196"/>
      <c r="B126" s="196"/>
      <c r="C126" s="203"/>
      <c r="D126" s="204"/>
      <c r="E126" s="205"/>
      <c r="F126" s="205"/>
      <c r="G126" s="204"/>
      <c r="H126" s="319"/>
      <c r="I126" s="320"/>
      <c r="J126" s="205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80"/>
      <c r="AK126" s="180"/>
      <c r="AL126" s="180"/>
      <c r="AM126" s="180"/>
      <c r="AN126" s="180"/>
      <c r="AO126" s="180"/>
      <c r="AP126" s="180"/>
      <c r="AQ126" s="180"/>
      <c r="AR126" s="180"/>
      <c r="AS126" s="180"/>
      <c r="AT126" s="180"/>
      <c r="AU126" s="180"/>
      <c r="AV126" s="180"/>
      <c r="AW126" s="180"/>
      <c r="AX126" s="180"/>
      <c r="AY126" s="180"/>
      <c r="AZ126" s="180"/>
      <c r="BA126" s="180"/>
      <c r="BB126" s="180"/>
      <c r="BC126" s="180"/>
      <c r="BD126" s="180"/>
      <c r="BE126" s="180"/>
      <c r="BF126" s="180"/>
      <c r="BG126" s="180"/>
      <c r="BH126" s="180"/>
      <c r="BI126" s="180"/>
      <c r="BJ126" s="180"/>
      <c r="BK126" s="180"/>
      <c r="BL126" s="180"/>
      <c r="BM126" s="180"/>
      <c r="BN126" s="180"/>
      <c r="BO126" s="180"/>
      <c r="BP126" s="180"/>
      <c r="BQ126" s="180"/>
      <c r="BR126" s="180"/>
      <c r="BS126" s="180"/>
      <c r="BT126" s="180"/>
      <c r="BU126" s="180"/>
      <c r="BV126" s="180"/>
      <c r="BW126" s="180"/>
      <c r="BX126" s="180"/>
      <c r="BY126" s="180"/>
      <c r="BZ126" s="180"/>
      <c r="CA126" s="180"/>
      <c r="CB126" s="180"/>
      <c r="CC126" s="180"/>
      <c r="CD126" s="180"/>
      <c r="CE126" s="180"/>
      <c r="CF126" s="180"/>
      <c r="CG126" s="180"/>
      <c r="CH126" s="180"/>
      <c r="CI126" s="180"/>
      <c r="CJ126" s="180"/>
      <c r="CK126" s="180"/>
      <c r="CL126" s="180"/>
      <c r="CM126" s="180"/>
      <c r="CN126" s="180"/>
      <c r="CO126" s="180"/>
      <c r="CP126" s="180"/>
      <c r="CQ126" s="180"/>
      <c r="CR126" s="180"/>
      <c r="CS126" s="180"/>
      <c r="CT126" s="180"/>
      <c r="CU126" s="180"/>
      <c r="CV126" s="180"/>
      <c r="CW126" s="180"/>
      <c r="CX126" s="180"/>
      <c r="CY126" s="180"/>
      <c r="CZ126" s="180"/>
      <c r="DA126" s="180"/>
      <c r="DB126" s="180"/>
      <c r="DC126" s="180"/>
      <c r="DD126" s="180"/>
      <c r="DE126" s="180"/>
      <c r="DF126" s="180"/>
      <c r="DG126" s="180"/>
      <c r="DH126" s="180"/>
      <c r="DI126" s="180"/>
      <c r="DJ126" s="180"/>
      <c r="DK126" s="180"/>
      <c r="DL126" s="180"/>
      <c r="DM126" s="180"/>
      <c r="DN126" s="180"/>
      <c r="DO126" s="180"/>
      <c r="DP126" s="180"/>
      <c r="DQ126" s="180"/>
      <c r="DR126" s="180"/>
      <c r="DS126" s="180"/>
      <c r="DT126" s="180"/>
      <c r="DU126" s="180"/>
      <c r="DV126" s="180"/>
      <c r="DW126" s="180"/>
      <c r="DX126" s="180"/>
      <c r="DY126" s="180"/>
      <c r="DZ126" s="180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  <c r="ER126" s="180"/>
      <c r="ES126" s="180"/>
      <c r="ET126" s="180"/>
      <c r="EU126" s="180"/>
      <c r="EV126" s="180"/>
      <c r="EW126" s="180"/>
      <c r="EX126" s="180"/>
      <c r="EY126" s="180"/>
      <c r="EZ126" s="180"/>
      <c r="FA126" s="180"/>
      <c r="FB126" s="180"/>
      <c r="FC126" s="180"/>
      <c r="FD126" s="180"/>
      <c r="FE126" s="180"/>
      <c r="FF126" s="180"/>
      <c r="FG126" s="180"/>
      <c r="FH126" s="180"/>
      <c r="FI126" s="180"/>
      <c r="FJ126" s="180"/>
      <c r="FK126" s="180"/>
      <c r="FL126" s="180"/>
      <c r="FM126" s="180"/>
      <c r="FN126" s="180"/>
      <c r="FO126" s="180"/>
      <c r="FP126" s="180"/>
      <c r="FQ126" s="180"/>
      <c r="FR126" s="180"/>
      <c r="FS126" s="180"/>
      <c r="FT126" s="180"/>
      <c r="FU126" s="180"/>
      <c r="FV126" s="180"/>
      <c r="FW126" s="180"/>
      <c r="FX126" s="180"/>
      <c r="FY126" s="180"/>
      <c r="FZ126" s="180"/>
      <c r="GA126" s="180"/>
      <c r="GB126" s="180"/>
      <c r="GC126" s="180"/>
      <c r="GD126" s="180"/>
    </row>
    <row r="127" spans="1:186" s="195" customFormat="1" ht="18" customHeight="1">
      <c r="A127" s="196"/>
      <c r="B127" s="196"/>
      <c r="C127" s="203"/>
      <c r="D127" s="204"/>
      <c r="E127" s="205"/>
      <c r="F127" s="205"/>
      <c r="G127" s="204"/>
      <c r="H127" s="319"/>
      <c r="I127" s="320"/>
      <c r="J127" s="205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</row>
    <row r="128" spans="1:186" s="195" customFormat="1" ht="18" customHeight="1">
      <c r="A128" s="196"/>
      <c r="B128" s="196"/>
      <c r="C128" s="203"/>
      <c r="D128" s="207"/>
      <c r="E128" s="205"/>
      <c r="F128" s="205"/>
      <c r="G128" s="207"/>
      <c r="H128" s="319"/>
      <c r="I128" s="321"/>
      <c r="J128" s="205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80"/>
      <c r="AK128" s="180"/>
      <c r="AL128" s="180"/>
      <c r="AM128" s="180"/>
      <c r="AN128" s="180"/>
      <c r="AO128" s="180"/>
      <c r="AP128" s="180"/>
      <c r="AQ128" s="180"/>
      <c r="AR128" s="180"/>
      <c r="AS128" s="180"/>
      <c r="AT128" s="180"/>
      <c r="AU128" s="180"/>
      <c r="AV128" s="180"/>
      <c r="AW128" s="180"/>
      <c r="AX128" s="180"/>
      <c r="AY128" s="180"/>
      <c r="AZ128" s="180"/>
      <c r="BA128" s="180"/>
      <c r="BB128" s="180"/>
      <c r="BC128" s="180"/>
      <c r="BD128" s="180"/>
      <c r="BE128" s="180"/>
      <c r="BF128" s="180"/>
      <c r="BG128" s="180"/>
      <c r="BH128" s="180"/>
      <c r="BI128" s="180"/>
      <c r="BJ128" s="180"/>
      <c r="BK128" s="180"/>
      <c r="BL128" s="180"/>
      <c r="BM128" s="180"/>
      <c r="BN128" s="180"/>
      <c r="BO128" s="180"/>
      <c r="BP128" s="180"/>
      <c r="BQ128" s="180"/>
      <c r="BR128" s="180"/>
      <c r="BS128" s="180"/>
      <c r="BT128" s="180"/>
      <c r="BU128" s="180"/>
      <c r="BV128" s="180"/>
      <c r="BW128" s="180"/>
      <c r="BX128" s="180"/>
      <c r="BY128" s="180"/>
      <c r="BZ128" s="180"/>
      <c r="CA128" s="180"/>
      <c r="CB128" s="180"/>
      <c r="CC128" s="180"/>
      <c r="CD128" s="180"/>
      <c r="CE128" s="180"/>
      <c r="CF128" s="180"/>
      <c r="CG128" s="180"/>
      <c r="CH128" s="180"/>
      <c r="CI128" s="180"/>
      <c r="CJ128" s="180"/>
      <c r="CK128" s="180"/>
      <c r="CL128" s="180"/>
      <c r="CM128" s="180"/>
      <c r="CN128" s="180"/>
      <c r="CO128" s="180"/>
      <c r="CP128" s="180"/>
      <c r="CQ128" s="180"/>
      <c r="CR128" s="180"/>
      <c r="CS128" s="180"/>
      <c r="CT128" s="180"/>
      <c r="CU128" s="180"/>
      <c r="CV128" s="180"/>
      <c r="CW128" s="180"/>
      <c r="CX128" s="180"/>
      <c r="CY128" s="180"/>
      <c r="CZ128" s="180"/>
      <c r="DA128" s="180"/>
      <c r="DB128" s="180"/>
      <c r="DC128" s="180"/>
      <c r="DD128" s="180"/>
      <c r="DE128" s="180"/>
      <c r="DF128" s="180"/>
      <c r="DG128" s="180"/>
      <c r="DH128" s="180"/>
      <c r="DI128" s="180"/>
      <c r="DJ128" s="180"/>
      <c r="DK128" s="180"/>
      <c r="DL128" s="180"/>
      <c r="DM128" s="180"/>
      <c r="DN128" s="180"/>
      <c r="DO128" s="180"/>
      <c r="DP128" s="180"/>
      <c r="DQ128" s="180"/>
      <c r="DR128" s="180"/>
      <c r="DS128" s="180"/>
      <c r="DT128" s="180"/>
      <c r="DU128" s="180"/>
      <c r="DV128" s="180"/>
      <c r="DW128" s="180"/>
      <c r="DX128" s="180"/>
      <c r="DY128" s="180"/>
      <c r="DZ128" s="180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  <c r="ER128" s="180"/>
      <c r="ES128" s="180"/>
      <c r="ET128" s="180"/>
      <c r="EU128" s="180"/>
      <c r="EV128" s="180"/>
      <c r="EW128" s="180"/>
      <c r="EX128" s="180"/>
      <c r="EY128" s="180"/>
      <c r="EZ128" s="180"/>
      <c r="FA128" s="180"/>
      <c r="FB128" s="180"/>
      <c r="FC128" s="180"/>
      <c r="FD128" s="180"/>
      <c r="FE128" s="180"/>
      <c r="FF128" s="180"/>
      <c r="FG128" s="180"/>
      <c r="FH128" s="180"/>
      <c r="FI128" s="180"/>
      <c r="FJ128" s="180"/>
      <c r="FK128" s="180"/>
      <c r="FL128" s="180"/>
      <c r="FM128" s="180"/>
      <c r="FN128" s="180"/>
      <c r="FO128" s="180"/>
      <c r="FP128" s="180"/>
      <c r="FQ128" s="180"/>
      <c r="FR128" s="180"/>
      <c r="FS128" s="180"/>
      <c r="FT128" s="180"/>
      <c r="FU128" s="180"/>
      <c r="FV128" s="180"/>
      <c r="FW128" s="180"/>
      <c r="FX128" s="180"/>
      <c r="FY128" s="180"/>
      <c r="FZ128" s="180"/>
      <c r="GA128" s="180"/>
      <c r="GB128" s="180"/>
      <c r="GC128" s="180"/>
      <c r="GD128" s="180"/>
    </row>
    <row r="129" spans="1:186" s="195" customFormat="1" ht="18" customHeight="1">
      <c r="A129" s="196"/>
      <c r="B129" s="196"/>
      <c r="C129" s="203"/>
      <c r="D129" s="204"/>
      <c r="E129" s="205"/>
      <c r="F129" s="205"/>
      <c r="G129" s="204"/>
      <c r="H129" s="319"/>
      <c r="I129" s="320"/>
      <c r="J129" s="205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80"/>
      <c r="BW129" s="180"/>
      <c r="BX129" s="180"/>
      <c r="BY129" s="180"/>
      <c r="BZ129" s="180"/>
      <c r="CA129" s="180"/>
      <c r="CB129" s="180"/>
      <c r="CC129" s="180"/>
      <c r="CD129" s="180"/>
      <c r="CE129" s="180"/>
      <c r="CF129" s="180"/>
      <c r="CG129" s="180"/>
      <c r="CH129" s="180"/>
      <c r="CI129" s="180"/>
      <c r="CJ129" s="180"/>
      <c r="CK129" s="180"/>
      <c r="CL129" s="180"/>
      <c r="CM129" s="180"/>
      <c r="CN129" s="180"/>
      <c r="CO129" s="180"/>
      <c r="CP129" s="180"/>
      <c r="CQ129" s="180"/>
      <c r="CR129" s="180"/>
      <c r="CS129" s="180"/>
      <c r="CT129" s="180"/>
      <c r="CU129" s="180"/>
      <c r="CV129" s="180"/>
      <c r="CW129" s="180"/>
      <c r="CX129" s="180"/>
      <c r="CY129" s="180"/>
      <c r="CZ129" s="180"/>
      <c r="DA129" s="180"/>
      <c r="DB129" s="180"/>
      <c r="DC129" s="180"/>
      <c r="DD129" s="180"/>
      <c r="DE129" s="180"/>
      <c r="DF129" s="180"/>
      <c r="DG129" s="180"/>
      <c r="DH129" s="180"/>
      <c r="DI129" s="180"/>
      <c r="DJ129" s="180"/>
      <c r="DK129" s="180"/>
      <c r="DL129" s="180"/>
      <c r="DM129" s="180"/>
      <c r="DN129" s="180"/>
      <c r="DO129" s="180"/>
      <c r="DP129" s="180"/>
      <c r="DQ129" s="180"/>
      <c r="DR129" s="180"/>
      <c r="DS129" s="180"/>
      <c r="DT129" s="180"/>
      <c r="DU129" s="180"/>
      <c r="DV129" s="180"/>
      <c r="DW129" s="180"/>
      <c r="DX129" s="180"/>
      <c r="DY129" s="180"/>
      <c r="DZ129" s="180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  <c r="ER129" s="180"/>
      <c r="ES129" s="180"/>
      <c r="ET129" s="180"/>
      <c r="EU129" s="180"/>
      <c r="EV129" s="180"/>
      <c r="EW129" s="180"/>
      <c r="EX129" s="180"/>
      <c r="EY129" s="180"/>
      <c r="EZ129" s="180"/>
      <c r="FA129" s="180"/>
      <c r="FB129" s="180"/>
      <c r="FC129" s="180"/>
      <c r="FD129" s="180"/>
      <c r="FE129" s="180"/>
      <c r="FF129" s="180"/>
      <c r="FG129" s="180"/>
      <c r="FH129" s="180"/>
      <c r="FI129" s="180"/>
      <c r="FJ129" s="180"/>
      <c r="FK129" s="180"/>
      <c r="FL129" s="180"/>
      <c r="FM129" s="180"/>
      <c r="FN129" s="180"/>
      <c r="FO129" s="180"/>
      <c r="FP129" s="180"/>
      <c r="FQ129" s="180"/>
      <c r="FR129" s="180"/>
      <c r="FS129" s="180"/>
      <c r="FT129" s="180"/>
      <c r="FU129" s="180"/>
      <c r="FV129" s="180"/>
      <c r="FW129" s="180"/>
      <c r="FX129" s="180"/>
      <c r="FY129" s="180"/>
      <c r="FZ129" s="180"/>
      <c r="GA129" s="180"/>
      <c r="GB129" s="180"/>
      <c r="GC129" s="180"/>
      <c r="GD129" s="180"/>
    </row>
    <row r="130" spans="1:186" s="195" customFormat="1" ht="18" customHeight="1">
      <c r="A130" s="196"/>
      <c r="B130" s="196"/>
      <c r="C130" s="203"/>
      <c r="D130" s="204"/>
      <c r="E130" s="205"/>
      <c r="F130" s="205"/>
      <c r="G130" s="204"/>
      <c r="H130" s="319"/>
      <c r="I130" s="320"/>
      <c r="J130" s="205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80"/>
      <c r="AK130" s="180"/>
      <c r="AL130" s="180"/>
      <c r="AM130" s="180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0"/>
      <c r="BR130" s="180"/>
      <c r="BS130" s="180"/>
      <c r="BT130" s="180"/>
      <c r="BU130" s="180"/>
      <c r="BV130" s="180"/>
      <c r="BW130" s="180"/>
      <c r="BX130" s="180"/>
      <c r="BY130" s="180"/>
      <c r="BZ130" s="180"/>
      <c r="CA130" s="180"/>
      <c r="CB130" s="180"/>
      <c r="CC130" s="180"/>
      <c r="CD130" s="180"/>
      <c r="CE130" s="180"/>
      <c r="CF130" s="180"/>
      <c r="CG130" s="180"/>
      <c r="CH130" s="180"/>
      <c r="CI130" s="180"/>
      <c r="CJ130" s="180"/>
      <c r="CK130" s="180"/>
      <c r="CL130" s="180"/>
      <c r="CM130" s="180"/>
      <c r="CN130" s="180"/>
      <c r="CO130" s="180"/>
      <c r="CP130" s="180"/>
      <c r="CQ130" s="180"/>
      <c r="CR130" s="180"/>
      <c r="CS130" s="180"/>
      <c r="CT130" s="180"/>
      <c r="CU130" s="180"/>
      <c r="CV130" s="180"/>
      <c r="CW130" s="180"/>
      <c r="CX130" s="180"/>
      <c r="CY130" s="180"/>
      <c r="CZ130" s="180"/>
      <c r="DA130" s="180"/>
      <c r="DB130" s="180"/>
      <c r="DC130" s="180"/>
      <c r="DD130" s="180"/>
      <c r="DE130" s="180"/>
      <c r="DF130" s="180"/>
      <c r="DG130" s="180"/>
      <c r="DH130" s="180"/>
      <c r="DI130" s="180"/>
      <c r="DJ130" s="180"/>
      <c r="DK130" s="180"/>
      <c r="DL130" s="180"/>
      <c r="DM130" s="180"/>
      <c r="DN130" s="180"/>
      <c r="DO130" s="180"/>
      <c r="DP130" s="180"/>
      <c r="DQ130" s="180"/>
      <c r="DR130" s="180"/>
      <c r="DS130" s="180"/>
      <c r="DT130" s="180"/>
      <c r="DU130" s="180"/>
      <c r="DV130" s="180"/>
      <c r="DW130" s="180"/>
      <c r="DX130" s="180"/>
      <c r="DY130" s="180"/>
      <c r="DZ130" s="180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  <c r="ER130" s="180"/>
      <c r="ES130" s="180"/>
      <c r="ET130" s="180"/>
      <c r="EU130" s="180"/>
      <c r="EV130" s="180"/>
      <c r="EW130" s="180"/>
      <c r="EX130" s="180"/>
      <c r="EY130" s="180"/>
      <c r="EZ130" s="180"/>
      <c r="FA130" s="180"/>
      <c r="FB130" s="180"/>
      <c r="FC130" s="180"/>
      <c r="FD130" s="180"/>
      <c r="FE130" s="180"/>
      <c r="FF130" s="180"/>
      <c r="FG130" s="180"/>
      <c r="FH130" s="180"/>
      <c r="FI130" s="180"/>
      <c r="FJ130" s="180"/>
      <c r="FK130" s="180"/>
      <c r="FL130" s="180"/>
      <c r="FM130" s="180"/>
      <c r="FN130" s="180"/>
      <c r="FO130" s="180"/>
      <c r="FP130" s="180"/>
      <c r="FQ130" s="180"/>
      <c r="FR130" s="180"/>
      <c r="FS130" s="180"/>
      <c r="FT130" s="180"/>
      <c r="FU130" s="180"/>
      <c r="FV130" s="180"/>
      <c r="FW130" s="180"/>
      <c r="FX130" s="180"/>
      <c r="FY130" s="180"/>
      <c r="FZ130" s="180"/>
      <c r="GA130" s="180"/>
      <c r="GB130" s="180"/>
      <c r="GC130" s="180"/>
      <c r="GD130" s="180"/>
    </row>
    <row r="131" spans="1:186" s="195" customFormat="1" ht="18" customHeight="1">
      <c r="A131" s="196"/>
      <c r="B131" s="196"/>
      <c r="C131" s="206"/>
      <c r="D131" s="204"/>
      <c r="E131" s="205"/>
      <c r="F131" s="205"/>
      <c r="G131" s="204"/>
      <c r="H131" s="319"/>
      <c r="I131" s="320"/>
      <c r="J131" s="205"/>
      <c r="K131" s="179"/>
      <c r="L131" s="179"/>
      <c r="M131" s="179"/>
      <c r="N131" s="179"/>
      <c r="O131" s="179"/>
      <c r="P131" s="179"/>
      <c r="Q131" s="179"/>
      <c r="R131" s="179"/>
      <c r="S131" s="179"/>
      <c r="T131" s="179"/>
      <c r="U131" s="179"/>
      <c r="V131" s="179"/>
      <c r="W131" s="179"/>
      <c r="X131" s="179"/>
      <c r="Y131" s="179"/>
      <c r="Z131" s="179"/>
      <c r="AA131" s="179"/>
      <c r="AB131" s="179"/>
      <c r="AC131" s="179"/>
      <c r="AD131" s="179"/>
      <c r="AE131" s="179"/>
      <c r="AF131" s="179"/>
      <c r="AG131" s="179"/>
      <c r="AH131" s="179"/>
      <c r="AI131" s="179"/>
      <c r="AJ131" s="180"/>
      <c r="AK131" s="180"/>
      <c r="AL131" s="180"/>
      <c r="AM131" s="180"/>
      <c r="AN131" s="180"/>
      <c r="AO131" s="180"/>
      <c r="AP131" s="180"/>
      <c r="AQ131" s="180"/>
      <c r="AR131" s="180"/>
      <c r="AS131" s="180"/>
      <c r="AT131" s="180"/>
      <c r="AU131" s="180"/>
      <c r="AV131" s="180"/>
      <c r="AW131" s="180"/>
      <c r="AX131" s="180"/>
      <c r="AY131" s="180"/>
      <c r="AZ131" s="180"/>
      <c r="BA131" s="180"/>
      <c r="BB131" s="180"/>
      <c r="BC131" s="180"/>
      <c r="BD131" s="180"/>
      <c r="BE131" s="180"/>
      <c r="BF131" s="180"/>
      <c r="BG131" s="180"/>
      <c r="BH131" s="180"/>
      <c r="BI131" s="180"/>
      <c r="BJ131" s="180"/>
      <c r="BK131" s="180"/>
      <c r="BL131" s="180"/>
      <c r="BM131" s="180"/>
      <c r="BN131" s="180"/>
      <c r="BO131" s="180"/>
      <c r="BP131" s="180"/>
      <c r="BQ131" s="180"/>
      <c r="BR131" s="180"/>
      <c r="BS131" s="180"/>
      <c r="BT131" s="180"/>
      <c r="BU131" s="180"/>
      <c r="BV131" s="180"/>
      <c r="BW131" s="180"/>
      <c r="BX131" s="180"/>
      <c r="BY131" s="180"/>
      <c r="BZ131" s="180"/>
      <c r="CA131" s="180"/>
      <c r="CB131" s="180"/>
      <c r="CC131" s="180"/>
      <c r="CD131" s="180"/>
      <c r="CE131" s="180"/>
      <c r="CF131" s="180"/>
      <c r="CG131" s="180"/>
      <c r="CH131" s="180"/>
      <c r="CI131" s="180"/>
      <c r="CJ131" s="180"/>
      <c r="CK131" s="180"/>
      <c r="CL131" s="180"/>
      <c r="CM131" s="180"/>
      <c r="CN131" s="180"/>
      <c r="CO131" s="180"/>
      <c r="CP131" s="180"/>
      <c r="CQ131" s="180"/>
      <c r="CR131" s="180"/>
      <c r="CS131" s="180"/>
      <c r="CT131" s="180"/>
      <c r="CU131" s="180"/>
      <c r="CV131" s="180"/>
      <c r="CW131" s="180"/>
      <c r="CX131" s="180"/>
      <c r="CY131" s="180"/>
      <c r="CZ131" s="180"/>
      <c r="DA131" s="180"/>
      <c r="DB131" s="180"/>
      <c r="DC131" s="180"/>
      <c r="DD131" s="180"/>
      <c r="DE131" s="180"/>
      <c r="DF131" s="180"/>
      <c r="DG131" s="180"/>
      <c r="DH131" s="180"/>
      <c r="DI131" s="180"/>
      <c r="DJ131" s="180"/>
      <c r="DK131" s="180"/>
      <c r="DL131" s="180"/>
      <c r="DM131" s="180"/>
      <c r="DN131" s="180"/>
      <c r="DO131" s="180"/>
      <c r="DP131" s="180"/>
      <c r="DQ131" s="180"/>
      <c r="DR131" s="180"/>
      <c r="DS131" s="180"/>
      <c r="DT131" s="180"/>
      <c r="DU131" s="180"/>
      <c r="DV131" s="180"/>
      <c r="DW131" s="180"/>
      <c r="DX131" s="180"/>
      <c r="DY131" s="180"/>
      <c r="DZ131" s="180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  <c r="ER131" s="180"/>
      <c r="ES131" s="180"/>
      <c r="ET131" s="180"/>
      <c r="EU131" s="180"/>
      <c r="EV131" s="180"/>
      <c r="EW131" s="180"/>
      <c r="EX131" s="180"/>
      <c r="EY131" s="180"/>
      <c r="EZ131" s="180"/>
      <c r="FA131" s="180"/>
      <c r="FB131" s="180"/>
      <c r="FC131" s="180"/>
      <c r="FD131" s="180"/>
      <c r="FE131" s="180"/>
      <c r="FF131" s="180"/>
      <c r="FG131" s="180"/>
      <c r="FH131" s="180"/>
      <c r="FI131" s="180"/>
      <c r="FJ131" s="180"/>
      <c r="FK131" s="180"/>
      <c r="FL131" s="180"/>
      <c r="FM131" s="180"/>
      <c r="FN131" s="180"/>
      <c r="FO131" s="180"/>
      <c r="FP131" s="180"/>
      <c r="FQ131" s="180"/>
      <c r="FR131" s="180"/>
      <c r="FS131" s="180"/>
      <c r="FT131" s="180"/>
      <c r="FU131" s="180"/>
      <c r="FV131" s="180"/>
      <c r="FW131" s="180"/>
      <c r="FX131" s="180"/>
      <c r="FY131" s="180"/>
      <c r="FZ131" s="180"/>
      <c r="GA131" s="180"/>
      <c r="GB131" s="180"/>
      <c r="GC131" s="180"/>
      <c r="GD131" s="180"/>
    </row>
    <row r="132" spans="1:186" s="195" customFormat="1" ht="16.5" customHeight="1">
      <c r="A132" s="196"/>
      <c r="B132" s="196"/>
      <c r="C132" s="206"/>
      <c r="D132" s="204"/>
      <c r="E132" s="205"/>
      <c r="F132" s="205"/>
      <c r="G132" s="204"/>
      <c r="H132" s="319"/>
      <c r="I132" s="320"/>
      <c r="J132" s="205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</row>
    <row r="133" spans="1:186" s="195" customFormat="1" ht="16.5" customHeight="1">
      <c r="A133" s="196"/>
      <c r="B133" s="196"/>
      <c r="C133" s="206"/>
      <c r="D133" s="204"/>
      <c r="E133" s="205"/>
      <c r="F133" s="205"/>
      <c r="G133" s="204"/>
      <c r="H133" s="319"/>
      <c r="I133" s="320"/>
      <c r="J133" s="205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9"/>
      <c r="Z133" s="179"/>
      <c r="AA133" s="179"/>
      <c r="AB133" s="179"/>
      <c r="AC133" s="179"/>
      <c r="AD133" s="179"/>
      <c r="AE133" s="179"/>
      <c r="AF133" s="179"/>
      <c r="AG133" s="179"/>
      <c r="AH133" s="179"/>
      <c r="AI133" s="179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</row>
    <row r="134" spans="1:186" s="195" customFormat="1">
      <c r="A134" s="196"/>
      <c r="B134" s="196"/>
      <c r="C134" s="196"/>
      <c r="D134" s="208"/>
      <c r="E134" s="196"/>
      <c r="F134" s="196"/>
      <c r="G134" s="208"/>
      <c r="H134" s="322"/>
      <c r="I134" s="323"/>
      <c r="J134" s="196"/>
    </row>
    <row r="135" spans="1:186" s="195" customFormat="1">
      <c r="A135" s="196"/>
      <c r="B135" s="196"/>
      <c r="C135" s="196"/>
      <c r="D135" s="208"/>
      <c r="E135" s="196"/>
      <c r="F135" s="196"/>
      <c r="G135" s="208"/>
      <c r="H135" s="322"/>
      <c r="I135" s="323"/>
      <c r="J135" s="196"/>
    </row>
    <row r="136" spans="1:186" s="195" customFormat="1">
      <c r="A136" s="196"/>
      <c r="B136" s="196"/>
      <c r="C136" s="196"/>
      <c r="D136" s="208"/>
      <c r="E136" s="196"/>
      <c r="F136" s="196"/>
      <c r="G136" s="208"/>
      <c r="H136" s="322"/>
      <c r="I136" s="323"/>
      <c r="J136" s="196"/>
    </row>
    <row r="137" spans="1:186" s="195" customFormat="1">
      <c r="A137" s="196"/>
      <c r="B137" s="196"/>
      <c r="C137" s="196"/>
      <c r="D137" s="208"/>
      <c r="E137" s="196"/>
      <c r="F137" s="196"/>
      <c r="G137" s="208"/>
      <c r="H137" s="322"/>
      <c r="I137" s="323"/>
      <c r="J137" s="196"/>
    </row>
    <row r="138" spans="1:186" s="186" customFormat="1">
      <c r="A138" s="196"/>
      <c r="B138" s="196"/>
      <c r="C138" s="196"/>
      <c r="D138" s="208"/>
      <c r="E138" s="196"/>
      <c r="F138" s="196"/>
      <c r="G138" s="208"/>
      <c r="H138" s="322"/>
      <c r="I138" s="323"/>
      <c r="J138" s="196"/>
    </row>
    <row r="139" spans="1:186" s="186" customFormat="1">
      <c r="A139" s="196"/>
      <c r="B139" s="196"/>
      <c r="C139" s="196"/>
      <c r="D139" s="208"/>
      <c r="E139" s="196"/>
      <c r="F139" s="196"/>
      <c r="G139" s="208"/>
      <c r="H139" s="322"/>
      <c r="I139" s="323"/>
      <c r="J139" s="196"/>
    </row>
    <row r="140" spans="1:186" s="186" customFormat="1">
      <c r="A140" s="196"/>
      <c r="B140" s="196"/>
      <c r="C140" s="196"/>
      <c r="D140" s="208"/>
      <c r="E140" s="196"/>
      <c r="F140" s="196"/>
      <c r="G140" s="208"/>
      <c r="H140" s="322"/>
      <c r="I140" s="323"/>
      <c r="J140" s="196"/>
    </row>
    <row r="141" spans="1:186" s="186" customFormat="1">
      <c r="A141" s="196"/>
      <c r="B141" s="196"/>
      <c r="C141" s="196"/>
      <c r="D141" s="208"/>
      <c r="E141" s="196"/>
      <c r="F141" s="196"/>
      <c r="G141" s="208"/>
      <c r="H141" s="322"/>
      <c r="I141" s="323"/>
      <c r="J141" s="196"/>
    </row>
    <row r="142" spans="1:186" s="186" customFormat="1">
      <c r="A142" s="196"/>
      <c r="B142" s="196"/>
      <c r="C142" s="196"/>
      <c r="D142" s="208"/>
      <c r="E142" s="196"/>
      <c r="F142" s="196"/>
      <c r="G142" s="208"/>
      <c r="H142" s="322"/>
      <c r="I142" s="323"/>
      <c r="J142" s="196"/>
    </row>
    <row r="143" spans="1:186" s="186" customFormat="1">
      <c r="A143" s="196"/>
      <c r="B143" s="196"/>
      <c r="C143" s="196"/>
      <c r="D143" s="208"/>
      <c r="E143" s="196"/>
      <c r="F143" s="196"/>
      <c r="G143" s="208"/>
      <c r="H143" s="322"/>
      <c r="I143" s="323"/>
      <c r="J143" s="196"/>
    </row>
    <row r="144" spans="1:186" s="186" customFormat="1">
      <c r="A144" s="196"/>
      <c r="B144" s="196"/>
      <c r="C144" s="196"/>
      <c r="D144" s="208"/>
      <c r="E144" s="196"/>
      <c r="F144" s="196"/>
      <c r="G144" s="208"/>
      <c r="H144" s="322"/>
      <c r="I144" s="323"/>
      <c r="J144" s="196"/>
    </row>
    <row r="145" spans="1:10" s="186" customFormat="1">
      <c r="A145" s="195"/>
      <c r="B145" s="195"/>
      <c r="C145" s="196"/>
      <c r="D145" s="197"/>
      <c r="E145" s="195"/>
      <c r="F145" s="195"/>
      <c r="G145" s="197"/>
      <c r="H145" s="324"/>
      <c r="I145" s="325"/>
      <c r="J145" s="195"/>
    </row>
    <row r="146" spans="1:10">
      <c r="A146" s="195"/>
      <c r="B146" s="195"/>
      <c r="C146" s="196"/>
      <c r="D146" s="197"/>
      <c r="E146" s="195"/>
      <c r="F146" s="195"/>
      <c r="G146" s="197"/>
      <c r="H146" s="324"/>
      <c r="I146" s="325"/>
      <c r="J146" s="195"/>
    </row>
  </sheetData>
  <mergeCells count="116">
    <mergeCell ref="F109:G109"/>
    <mergeCell ref="H109:I109"/>
    <mergeCell ref="F104:G104"/>
    <mergeCell ref="H104:I104"/>
    <mergeCell ref="F105:G105"/>
    <mergeCell ref="H105:I105"/>
    <mergeCell ref="B108:C108"/>
    <mergeCell ref="F108:G108"/>
    <mergeCell ref="H108:I108"/>
    <mergeCell ref="F101:G101"/>
    <mergeCell ref="H101:I101"/>
    <mergeCell ref="F102:G102"/>
    <mergeCell ref="H102:I102"/>
    <mergeCell ref="F103:G103"/>
    <mergeCell ref="H103:I103"/>
    <mergeCell ref="F98:G98"/>
    <mergeCell ref="H98:I98"/>
    <mergeCell ref="F99:G99"/>
    <mergeCell ref="H99:I99"/>
    <mergeCell ref="F100:G100"/>
    <mergeCell ref="H100:I100"/>
    <mergeCell ref="F89:G89"/>
    <mergeCell ref="H89:I89"/>
    <mergeCell ref="B96:C96"/>
    <mergeCell ref="F96:G96"/>
    <mergeCell ref="H96:I96"/>
    <mergeCell ref="F97:G97"/>
    <mergeCell ref="H97:I97"/>
    <mergeCell ref="F78:G78"/>
    <mergeCell ref="H78:I78"/>
    <mergeCell ref="F81:G81"/>
    <mergeCell ref="H81:I81"/>
    <mergeCell ref="F85:G85"/>
    <mergeCell ref="H85:I85"/>
    <mergeCell ref="F66:G66"/>
    <mergeCell ref="H66:I66"/>
    <mergeCell ref="F68:G68"/>
    <mergeCell ref="H68:I68"/>
    <mergeCell ref="F69:G69"/>
    <mergeCell ref="H69:I69"/>
    <mergeCell ref="B55:C55"/>
    <mergeCell ref="B56:C56"/>
    <mergeCell ref="F63:G63"/>
    <mergeCell ref="H63:I63"/>
    <mergeCell ref="H64:I64"/>
    <mergeCell ref="F65:G65"/>
    <mergeCell ref="H65:I65"/>
    <mergeCell ref="F44:G44"/>
    <mergeCell ref="H44:I44"/>
    <mergeCell ref="B47:C47"/>
    <mergeCell ref="F50:G50"/>
    <mergeCell ref="H50:I50"/>
    <mergeCell ref="F51:G51"/>
    <mergeCell ref="H51:I51"/>
    <mergeCell ref="F37:G37"/>
    <mergeCell ref="H37:I37"/>
    <mergeCell ref="F39:G39"/>
    <mergeCell ref="H39:I39"/>
    <mergeCell ref="F40:G40"/>
    <mergeCell ref="H40:I40"/>
    <mergeCell ref="F34:G34"/>
    <mergeCell ref="H34:I34"/>
    <mergeCell ref="F35:G35"/>
    <mergeCell ref="H35:I35"/>
    <mergeCell ref="F36:G36"/>
    <mergeCell ref="H36:I36"/>
    <mergeCell ref="F31:G31"/>
    <mergeCell ref="H31:I31"/>
    <mergeCell ref="F32:G32"/>
    <mergeCell ref="H32:I32"/>
    <mergeCell ref="F33:G33"/>
    <mergeCell ref="H33:I33"/>
    <mergeCell ref="B27:C27"/>
    <mergeCell ref="F27:G27"/>
    <mergeCell ref="H27:I27"/>
    <mergeCell ref="F29:G29"/>
    <mergeCell ref="H29:I29"/>
    <mergeCell ref="F30:G30"/>
    <mergeCell ref="H30:I30"/>
    <mergeCell ref="B24:C24"/>
    <mergeCell ref="F24:G24"/>
    <mergeCell ref="H24:I24"/>
    <mergeCell ref="B25:C25"/>
    <mergeCell ref="F25:G25"/>
    <mergeCell ref="B26:C26"/>
    <mergeCell ref="F26:G26"/>
    <mergeCell ref="H26:I26"/>
    <mergeCell ref="B21:C21"/>
    <mergeCell ref="B22:C22"/>
    <mergeCell ref="F22:G22"/>
    <mergeCell ref="H22:I22"/>
    <mergeCell ref="B23:C23"/>
    <mergeCell ref="F23:G23"/>
    <mergeCell ref="H23:I23"/>
    <mergeCell ref="F17:G17"/>
    <mergeCell ref="H17:I17"/>
    <mergeCell ref="F18:G18"/>
    <mergeCell ref="H18:I18"/>
    <mergeCell ref="B20:C20"/>
    <mergeCell ref="F20:G20"/>
    <mergeCell ref="H20:I20"/>
    <mergeCell ref="A9:C9"/>
    <mergeCell ref="B15:C15"/>
    <mergeCell ref="F15:G15"/>
    <mergeCell ref="H15:I15"/>
    <mergeCell ref="F16:G16"/>
    <mergeCell ref="H16:I16"/>
    <mergeCell ref="A1:J1"/>
    <mergeCell ref="A2:J2"/>
    <mergeCell ref="A3:J3"/>
    <mergeCell ref="A5:C8"/>
    <mergeCell ref="E5:E8"/>
    <mergeCell ref="H5:I8"/>
    <mergeCell ref="J5:J8"/>
    <mergeCell ref="F6:G6"/>
    <mergeCell ref="F7:G7"/>
  </mergeCells>
  <pageMargins left="0.64" right="0.19685039370078741" top="0.55118110236220474" bottom="0.47244094488188981" header="0.15748031496062992" footer="3.937007874015748E-2"/>
  <pageSetup paperSize="9" scale="93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15</vt:i4>
      </vt:variant>
      <vt:variant>
        <vt:lpstr>ช่วงที่มีชื่อ</vt:lpstr>
      </vt:variant>
      <vt:variant>
        <vt:i4>13</vt:i4>
      </vt:variant>
    </vt:vector>
  </HeadingPairs>
  <TitlesOfParts>
    <vt:vector size="28" baseType="lpstr">
      <vt:lpstr>แก้ไขเพิ่มเติม</vt:lpstr>
      <vt:lpstr>ต.ค.53</vt:lpstr>
      <vt:lpstr>พ.ย.53</vt:lpstr>
      <vt:lpstr>ธ.ค.53</vt:lpstr>
      <vt:lpstr>ม.ค.54</vt:lpstr>
      <vt:lpstr>ก.พ.54</vt:lpstr>
      <vt:lpstr>มี.ค.54</vt:lpstr>
      <vt:lpstr>เม.ย.54</vt:lpstr>
      <vt:lpstr>พ.ค.54</vt:lpstr>
      <vt:lpstr>มิ.ย.54</vt:lpstr>
      <vt:lpstr>ก.ค.54</vt:lpstr>
      <vt:lpstr>ส.ค.54</vt:lpstr>
      <vt:lpstr>ก.ย.54</vt:lpstr>
      <vt:lpstr>Sheet2</vt:lpstr>
      <vt:lpstr>Sheet3</vt:lpstr>
      <vt:lpstr>ก.ค.54!Print_Titles</vt:lpstr>
      <vt:lpstr>ก.พ.54!Print_Titles</vt:lpstr>
      <vt:lpstr>ก.ย.54!Print_Titles</vt:lpstr>
      <vt:lpstr>แก้ไขเพิ่มเติม!Print_Titles</vt:lpstr>
      <vt:lpstr>ต.ค.53!Print_Titles</vt:lpstr>
      <vt:lpstr>ธ.ค.53!Print_Titles</vt:lpstr>
      <vt:lpstr>พ.ค.54!Print_Titles</vt:lpstr>
      <vt:lpstr>พ.ย.53!Print_Titles</vt:lpstr>
      <vt:lpstr>ม.ค.54!Print_Titles</vt:lpstr>
      <vt:lpstr>มิ.ย.54!Print_Titles</vt:lpstr>
      <vt:lpstr>มี.ค.54!Print_Titles</vt:lpstr>
      <vt:lpstr>เม.ย.54!Print_Titles</vt:lpstr>
      <vt:lpstr>ส.ค.54!Print_Titles</vt:lpstr>
    </vt:vector>
  </TitlesOfParts>
  <Company>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HomeUser</dc:creator>
  <cp:lastModifiedBy>DOE_MASTER</cp:lastModifiedBy>
  <cp:lastPrinted>2011-09-27T03:58:58Z</cp:lastPrinted>
  <dcterms:created xsi:type="dcterms:W3CDTF">2010-09-24T03:23:14Z</dcterms:created>
  <dcterms:modified xsi:type="dcterms:W3CDTF">2012-10-10T09:33:54Z</dcterms:modified>
</cp:coreProperties>
</file>